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carlsow\Downloads\"/>
    </mc:Choice>
  </mc:AlternateContent>
  <xr:revisionPtr revIDLastSave="0" documentId="13_ncr:1_{A0EB67B8-9E29-4A14-A404-E0068A0E889C}" xr6:coauthVersionLast="47" xr6:coauthVersionMax="47" xr10:uidLastSave="{00000000-0000-0000-0000-000000000000}"/>
  <bookViews>
    <workbookView xWindow="86280" yWindow="-7740" windowWidth="29040" windowHeight="17520" xr2:uid="{00000000-000D-0000-FFFF-FFFF00000000}"/>
  </bookViews>
  <sheets>
    <sheet name="Common Application" sheetId="3" r:id="rId1"/>
    <sheet name="Dropdowns" sheetId="8" state="hidden" r:id="rId2"/>
    <sheet name="Future phase" sheetId="7" state="hidden" r:id="rId3"/>
  </sheets>
  <definedNames>
    <definedName name="Area_Building">'Common Application'!$I$72</definedName>
    <definedName name="Conversion_to_kBtu_Options">Dropdowns!$H$73:$H$88</definedName>
    <definedName name="Conversion_to_kBtu_Table">Dropdowns!$H$73:$I$88</definedName>
    <definedName name="Embodied_Carbon_Total">'Common Application'!$I$251</definedName>
    <definedName name="Energy_Consumption_Annual_Total">'Common Application'!$H$219</definedName>
    <definedName name="Energy_Production_Annual_Total">'Common Application'!$H$220</definedName>
    <definedName name="Fuel_Source_Carbon_Headers">Dropdowns!$C$73:$C$81</definedName>
    <definedName name="Fuel_Source_Carbon_Table">Dropdowns!$C$73:$D$81</definedName>
    <definedName name="Operational_Carbon_Annual_Total">'Common Application'!$J$221</definedName>
    <definedName name="_xlnm.Print_Area" localSheetId="2">'Future phase'!$B$1:$F$34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5" i="3" l="1"/>
  <c r="P104" i="3"/>
  <c r="J68" i="3"/>
  <c r="I74" i="3"/>
  <c r="I79" i="3"/>
  <c r="I86" i="3"/>
  <c r="P238" i="3" l="1"/>
  <c r="P237" i="3"/>
  <c r="P236" i="3"/>
  <c r="P235" i="3"/>
  <c r="P234" i="3"/>
  <c r="P233" i="3"/>
  <c r="I92" i="3"/>
  <c r="I104" i="3"/>
  <c r="I141" i="3"/>
  <c r="I170" i="3"/>
  <c r="I182" i="3"/>
  <c r="I230" i="3"/>
  <c r="I244" i="3"/>
  <c r="I260" i="3"/>
  <c r="I274" i="3"/>
  <c r="I156" i="3"/>
  <c r="E292" i="3"/>
  <c r="L202" i="3" l="1"/>
  <c r="N197" i="3"/>
  <c r="E298" i="3" l="1"/>
  <c r="G197" i="3" l="1"/>
  <c r="I212" i="3"/>
  <c r="P165" i="3"/>
  <c r="P164" i="3"/>
  <c r="P159" i="3"/>
  <c r="P161" i="3"/>
  <c r="P162" i="3"/>
  <c r="P163" i="3"/>
  <c r="P160" i="3"/>
  <c r="P150" i="3"/>
  <c r="P148" i="3"/>
  <c r="P147" i="3"/>
  <c r="P146" i="3"/>
  <c r="P145" i="3"/>
  <c r="P125" i="3"/>
  <c r="P127" i="3"/>
  <c r="P126" i="3"/>
  <c r="P123" i="3"/>
  <c r="P122" i="3"/>
  <c r="P115" i="3"/>
  <c r="P116" i="3"/>
  <c r="P114" i="3"/>
  <c r="I198" i="3"/>
  <c r="I199" i="3"/>
  <c r="I200" i="3"/>
  <c r="I201" i="3"/>
  <c r="I197" i="3"/>
  <c r="I211" i="3"/>
  <c r="I134" i="3" l="1"/>
  <c r="N205" i="3" l="1"/>
  <c r="M66" i="8"/>
  <c r="C66" i="8"/>
  <c r="B66" i="8"/>
  <c r="A66" i="8"/>
  <c r="M65" i="8"/>
  <c r="C65" i="8"/>
  <c r="B65" i="8"/>
  <c r="A65" i="8"/>
  <c r="M64" i="8"/>
  <c r="C64" i="8"/>
  <c r="B64" i="8"/>
  <c r="A64" i="8"/>
  <c r="M63" i="8"/>
  <c r="C63" i="8"/>
  <c r="B63" i="8"/>
  <c r="A63" i="8"/>
  <c r="M62" i="8"/>
  <c r="C62" i="8"/>
  <c r="B62" i="8"/>
  <c r="A62" i="8"/>
  <c r="M61" i="8"/>
  <c r="C61" i="8"/>
  <c r="B61" i="8"/>
  <c r="A61" i="8"/>
  <c r="M60" i="8"/>
  <c r="C60" i="8"/>
  <c r="B60" i="8"/>
  <c r="A60" i="8"/>
  <c r="M59" i="8"/>
  <c r="C59" i="8"/>
  <c r="B59" i="8"/>
  <c r="A59" i="8"/>
  <c r="C58" i="8"/>
  <c r="B58" i="8"/>
  <c r="A58" i="8"/>
  <c r="M57" i="8"/>
  <c r="C57" i="8"/>
  <c r="B57" i="8"/>
  <c r="A57" i="8"/>
  <c r="M56" i="8"/>
  <c r="C56" i="8"/>
  <c r="B56" i="8"/>
  <c r="A56" i="8"/>
  <c r="M55" i="8"/>
  <c r="C55" i="8"/>
  <c r="B55" i="8"/>
  <c r="A55" i="8"/>
  <c r="M54" i="8"/>
  <c r="C54" i="8"/>
  <c r="B54" i="8"/>
  <c r="A54" i="8"/>
  <c r="M53" i="8"/>
  <c r="C53" i="8"/>
  <c r="B53" i="8"/>
  <c r="A53" i="8"/>
  <c r="M52" i="8"/>
  <c r="C52" i="8"/>
  <c r="B52" i="8"/>
  <c r="A52" i="8"/>
  <c r="M51" i="8"/>
  <c r="C51" i="8"/>
  <c r="B51" i="8"/>
  <c r="A51" i="8"/>
  <c r="M50" i="8"/>
  <c r="C50" i="8"/>
  <c r="B50" i="8"/>
  <c r="A50" i="8"/>
  <c r="M49" i="8"/>
  <c r="C49" i="8"/>
  <c r="B49" i="8"/>
  <c r="A49" i="8"/>
  <c r="M48" i="8"/>
  <c r="C48" i="8"/>
  <c r="B48" i="8"/>
  <c r="A48" i="8"/>
  <c r="M47" i="8"/>
  <c r="C47" i="8"/>
  <c r="B47" i="8"/>
  <c r="A47" i="8"/>
  <c r="M46" i="8"/>
  <c r="C46" i="8"/>
  <c r="B46" i="8"/>
  <c r="A46" i="8"/>
  <c r="M45" i="8"/>
  <c r="C45" i="8"/>
  <c r="B45" i="8"/>
  <c r="A45" i="8"/>
  <c r="M44" i="8"/>
  <c r="C44" i="8"/>
  <c r="B44" i="8"/>
  <c r="A44" i="8"/>
  <c r="M43" i="8"/>
  <c r="C43" i="8"/>
  <c r="B43" i="8"/>
  <c r="A43" i="8"/>
  <c r="M42" i="8"/>
  <c r="C42" i="8"/>
  <c r="B42" i="8"/>
  <c r="A42" i="8"/>
  <c r="M41" i="8"/>
  <c r="C41" i="8"/>
  <c r="B41" i="8"/>
  <c r="A41" i="8"/>
  <c r="M40" i="8"/>
  <c r="C40" i="8"/>
  <c r="B40" i="8"/>
  <c r="A40" i="8"/>
  <c r="M39" i="8"/>
  <c r="C39" i="8"/>
  <c r="B39" i="8"/>
  <c r="A39" i="8"/>
  <c r="M38" i="8"/>
  <c r="C38" i="8"/>
  <c r="B38" i="8"/>
  <c r="A38" i="8"/>
  <c r="M37" i="8"/>
  <c r="C37" i="8"/>
  <c r="B37" i="8"/>
  <c r="A37" i="8"/>
  <c r="M36" i="8"/>
  <c r="C36" i="8"/>
  <c r="B36" i="8"/>
  <c r="A36" i="8"/>
  <c r="M35" i="8"/>
  <c r="C35" i="8"/>
  <c r="B35" i="8"/>
  <c r="A35" i="8"/>
  <c r="M34" i="8"/>
  <c r="C34" i="8"/>
  <c r="B34" i="8"/>
  <c r="A34" i="8"/>
  <c r="M33" i="8"/>
  <c r="C33" i="8"/>
  <c r="B33" i="8"/>
  <c r="A33" i="8"/>
  <c r="M32" i="8"/>
  <c r="C32" i="8"/>
  <c r="B32" i="8"/>
  <c r="A32" i="8"/>
  <c r="M31" i="8"/>
  <c r="C31" i="8"/>
  <c r="B31" i="8"/>
  <c r="A31" i="8"/>
  <c r="M30" i="8"/>
  <c r="C30" i="8"/>
  <c r="B30" i="8"/>
  <c r="A30" i="8"/>
  <c r="M29" i="8"/>
  <c r="C29" i="8"/>
  <c r="B29" i="8"/>
  <c r="A29" i="8"/>
  <c r="M28" i="8"/>
  <c r="C28" i="8"/>
  <c r="B28" i="8"/>
  <c r="A28" i="8"/>
  <c r="M27" i="8"/>
  <c r="C27" i="8"/>
  <c r="B27" i="8"/>
  <c r="A27" i="8"/>
  <c r="L23" i="8"/>
  <c r="I16" i="8"/>
  <c r="I15" i="8"/>
  <c r="I14" i="8"/>
  <c r="P279" i="3"/>
  <c r="P278" i="3"/>
  <c r="P277" i="3"/>
  <c r="P268" i="3"/>
  <c r="P267" i="3"/>
  <c r="P266" i="3"/>
  <c r="P265" i="3"/>
  <c r="P264" i="3"/>
  <c r="P263" i="3"/>
  <c r="P255" i="3"/>
  <c r="P254" i="3"/>
  <c r="P252" i="3"/>
  <c r="P250" i="3"/>
  <c r="P248" i="3"/>
  <c r="P247" i="3"/>
  <c r="G212" i="3"/>
  <c r="H212" i="3" s="1"/>
  <c r="J212" i="3" s="1"/>
  <c r="G211" i="3"/>
  <c r="H211" i="3" s="1"/>
  <c r="G201" i="3"/>
  <c r="H201" i="3" s="1"/>
  <c r="J201" i="3" s="1"/>
  <c r="G200" i="3"/>
  <c r="H200" i="3" s="1"/>
  <c r="J200" i="3" s="1"/>
  <c r="G199" i="3"/>
  <c r="H199" i="3" s="1"/>
  <c r="J199" i="3" s="1"/>
  <c r="G198" i="3"/>
  <c r="H198" i="3" s="1"/>
  <c r="H197" i="3"/>
  <c r="P177" i="3"/>
  <c r="P176" i="3"/>
  <c r="I173" i="3"/>
  <c r="P108" i="3"/>
  <c r="I174" i="3"/>
  <c r="H220" i="3" l="1"/>
  <c r="I220" i="3" s="1"/>
  <c r="J211" i="3"/>
  <c r="J197" i="3"/>
  <c r="H217" i="3" a="1"/>
  <c r="H217" i="3" s="1"/>
  <c r="J198" i="3"/>
  <c r="J218" i="3" s="1"/>
  <c r="H218" i="3"/>
  <c r="I218" i="3" s="1"/>
  <c r="P170" i="3"/>
  <c r="Q9" i="3" s="1"/>
  <c r="Q6" i="3"/>
  <c r="P260" i="3"/>
  <c r="Q13" i="3" s="1"/>
  <c r="P274" i="3"/>
  <c r="Q14" i="3" s="1"/>
  <c r="P141" i="3"/>
  <c r="Q7" i="3" s="1"/>
  <c r="P156" i="3"/>
  <c r="Q8" i="3" s="1"/>
  <c r="P230" i="3"/>
  <c r="Q11" i="3" s="1"/>
  <c r="P244" i="3"/>
  <c r="Q12" i="3" s="1"/>
  <c r="D44" i="8"/>
  <c r="T44" i="8" s="1"/>
  <c r="D47" i="8"/>
  <c r="S47" i="8" s="1"/>
  <c r="D50" i="8"/>
  <c r="T50" i="8" s="1"/>
  <c r="D56" i="8"/>
  <c r="S56" i="8" s="1"/>
  <c r="D37" i="8"/>
  <c r="R37" i="8" s="1"/>
  <c r="D62" i="8"/>
  <c r="V62" i="8" s="1"/>
  <c r="D65" i="8"/>
  <c r="V65" i="8" s="1"/>
  <c r="D53" i="8"/>
  <c r="S53" i="8" s="1"/>
  <c r="D27" i="8"/>
  <c r="V27" i="8" s="1"/>
  <c r="D30" i="8"/>
  <c r="T30" i="8" s="1"/>
  <c r="D43" i="8"/>
  <c r="R43" i="8" s="1"/>
  <c r="D52" i="8"/>
  <c r="U52" i="8" s="1"/>
  <c r="D55" i="8"/>
  <c r="R55" i="8" s="1"/>
  <c r="D58" i="8"/>
  <c r="U58" i="8" s="1"/>
  <c r="D29" i="8"/>
  <c r="S29" i="8" s="1"/>
  <c r="D45" i="8"/>
  <c r="T45" i="8" s="1"/>
  <c r="D48" i="8"/>
  <c r="V48" i="8" s="1"/>
  <c r="D63" i="8"/>
  <c r="S63" i="8" s="1"/>
  <c r="D66" i="8"/>
  <c r="V66" i="8" s="1"/>
  <c r="D28" i="8"/>
  <c r="T28" i="8" s="1"/>
  <c r="D31" i="8"/>
  <c r="R31" i="8" s="1"/>
  <c r="D34" i="8"/>
  <c r="U34" i="8" s="1"/>
  <c r="D49" i="8"/>
  <c r="R49" i="8" s="1"/>
  <c r="D61" i="8"/>
  <c r="R61" i="8" s="1"/>
  <c r="D64" i="8"/>
  <c r="V64" i="8" s="1"/>
  <c r="D40" i="8"/>
  <c r="V40" i="8" s="1"/>
  <c r="D59" i="8"/>
  <c r="T59" i="8" s="1"/>
  <c r="D46" i="8"/>
  <c r="U46" i="8" s="1"/>
  <c r="D51" i="8"/>
  <c r="V51" i="8" s="1"/>
  <c r="D54" i="8"/>
  <c r="T54" i="8" s="1"/>
  <c r="D32" i="8"/>
  <c r="R32" i="8" s="1"/>
  <c r="D35" i="8"/>
  <c r="U35" i="8" s="1"/>
  <c r="D38" i="8"/>
  <c r="D41" i="8"/>
  <c r="U41" i="8" s="1"/>
  <c r="D60" i="8"/>
  <c r="V60" i="8" s="1"/>
  <c r="D57" i="8"/>
  <c r="U57" i="8" s="1"/>
  <c r="D33" i="8"/>
  <c r="T33" i="8" s="1"/>
  <c r="D36" i="8"/>
  <c r="V36" i="8" s="1"/>
  <c r="D39" i="8"/>
  <c r="V39" i="8" s="1"/>
  <c r="D42" i="8"/>
  <c r="S42" i="8" s="1"/>
  <c r="H219" i="3" l="1"/>
  <c r="H222" i="3" s="1"/>
  <c r="P222" i="3" s="1"/>
  <c r="I217" i="3"/>
  <c r="H221" i="3"/>
  <c r="J217" i="3" a="1"/>
  <c r="J217" i="3" s="1"/>
  <c r="J219" i="3" s="1"/>
  <c r="J220" i="3"/>
  <c r="U28" i="8"/>
  <c r="U50" i="8"/>
  <c r="R50" i="8"/>
  <c r="U44" i="8"/>
  <c r="R66" i="8"/>
  <c r="V44" i="8"/>
  <c r="S50" i="8"/>
  <c r="R44" i="8"/>
  <c r="T63" i="8"/>
  <c r="T47" i="8"/>
  <c r="U47" i="8"/>
  <c r="V47" i="8"/>
  <c r="S44" i="8"/>
  <c r="U37" i="8"/>
  <c r="V56" i="8"/>
  <c r="V50" i="8"/>
  <c r="R47" i="8"/>
  <c r="T37" i="8"/>
  <c r="R56" i="8"/>
  <c r="S37" i="8"/>
  <c r="R39" i="8"/>
  <c r="V28" i="8"/>
  <c r="V31" i="8"/>
  <c r="S31" i="8"/>
  <c r="U30" i="8"/>
  <c r="U56" i="8"/>
  <c r="V53" i="8"/>
  <c r="T39" i="8"/>
  <c r="S36" i="8"/>
  <c r="S66" i="8"/>
  <c r="T27" i="8"/>
  <c r="R27" i="8"/>
  <c r="S62" i="8"/>
  <c r="T48" i="8"/>
  <c r="S27" i="8"/>
  <c r="R65" i="8"/>
  <c r="U48" i="8"/>
  <c r="S65" i="8"/>
  <c r="T56" i="8"/>
  <c r="V42" i="8"/>
  <c r="V34" i="8"/>
  <c r="V32" i="8"/>
  <c r="T29" i="8"/>
  <c r="U29" i="8"/>
  <c r="T52" i="8"/>
  <c r="R58" i="8"/>
  <c r="T66" i="8"/>
  <c r="T65" i="8"/>
  <c r="U32" i="8"/>
  <c r="T53" i="8"/>
  <c r="U65" i="8"/>
  <c r="S58" i="8"/>
  <c r="R53" i="8"/>
  <c r="U66" i="8"/>
  <c r="U53" i="8"/>
  <c r="U63" i="8"/>
  <c r="S33" i="8"/>
  <c r="V63" i="8"/>
  <c r="T62" i="8"/>
  <c r="S40" i="8"/>
  <c r="R62" i="8"/>
  <c r="U33" i="8"/>
  <c r="U62" i="8"/>
  <c r="T40" i="8"/>
  <c r="R33" i="8"/>
  <c r="U61" i="8"/>
  <c r="R48" i="8"/>
  <c r="S48" i="8"/>
  <c r="V33" i="8"/>
  <c r="V30" i="8"/>
  <c r="T35" i="8"/>
  <c r="U40" i="8"/>
  <c r="S57" i="8"/>
  <c r="T57" i="8"/>
  <c r="R63" i="8"/>
  <c r="V57" i="8"/>
  <c r="V37" i="8"/>
  <c r="S39" i="8"/>
  <c r="V52" i="8"/>
  <c r="R34" i="8"/>
  <c r="T43" i="8"/>
  <c r="U27" i="8"/>
  <c r="V46" i="8"/>
  <c r="S34" i="8"/>
  <c r="V49" i="8"/>
  <c r="R46" i="8"/>
  <c r="T34" i="8"/>
  <c r="R54" i="8"/>
  <c r="T49" i="8"/>
  <c r="V55" i="8"/>
  <c r="V43" i="8"/>
  <c r="T31" i="8"/>
  <c r="S46" i="8"/>
  <c r="T55" i="8"/>
  <c r="U51" i="8"/>
  <c r="T36" i="8"/>
  <c r="T46" i="8"/>
  <c r="R28" i="8"/>
  <c r="R30" i="8"/>
  <c r="D67" i="8"/>
  <c r="T42" i="8"/>
  <c r="S30" i="8"/>
  <c r="R52" i="8"/>
  <c r="R59" i="8"/>
  <c r="S28" i="8"/>
  <c r="T61" i="8"/>
  <c r="U31" i="8"/>
  <c r="U42" i="8"/>
  <c r="S52" i="8"/>
  <c r="R40" i="8"/>
  <c r="S61" i="8"/>
  <c r="S54" i="8"/>
  <c r="V58" i="8"/>
  <c r="V61" i="8"/>
  <c r="U54" i="8"/>
  <c r="U59" i="8"/>
  <c r="R64" i="8"/>
  <c r="U55" i="8"/>
  <c r="U45" i="8"/>
  <c r="V54" i="8"/>
  <c r="V59" i="8"/>
  <c r="S64" i="8"/>
  <c r="T58" i="8"/>
  <c r="U49" i="8"/>
  <c r="S55" i="8"/>
  <c r="V45" i="8"/>
  <c r="R57" i="8"/>
  <c r="T51" i="8"/>
  <c r="T64" i="8"/>
  <c r="V29" i="8"/>
  <c r="S32" i="8"/>
  <c r="T32" i="8"/>
  <c r="R45" i="8"/>
  <c r="S45" i="8"/>
  <c r="U43" i="8"/>
  <c r="S49" i="8"/>
  <c r="R42" i="8"/>
  <c r="V41" i="8"/>
  <c r="R51" i="8"/>
  <c r="U64" i="8"/>
  <c r="S43" i="8"/>
  <c r="U38" i="8"/>
  <c r="R29" i="8"/>
  <c r="S51" i="8"/>
  <c r="V38" i="8"/>
  <c r="R60" i="8"/>
  <c r="S60" i="8"/>
  <c r="U39" i="8"/>
  <c r="U60" i="8"/>
  <c r="R35" i="8"/>
  <c r="S59" i="8"/>
  <c r="R38" i="8"/>
  <c r="S38" i="8"/>
  <c r="T60" i="8"/>
  <c r="T38" i="8"/>
  <c r="R36" i="8"/>
  <c r="S35" i="8"/>
  <c r="R41" i="8"/>
  <c r="S41" i="8"/>
  <c r="T41" i="8"/>
  <c r="V35" i="8"/>
  <c r="U36" i="8"/>
  <c r="J221" i="3" l="1"/>
  <c r="I135" i="3" s="1"/>
  <c r="I138" i="3" s="1" a="1"/>
  <c r="I138" i="3" s="1"/>
  <c r="I139" i="3" s="1"/>
  <c r="T67" i="8"/>
  <c r="V67" i="8"/>
  <c r="R67" i="8"/>
  <c r="U67" i="8"/>
  <c r="S67" i="8"/>
  <c r="I186" i="3" l="1"/>
  <c r="I187" i="3" s="1"/>
  <c r="I219" i="3"/>
  <c r="I221" i="3" l="1"/>
  <c r="P182" i="3" l="1"/>
  <c r="Q10" i="3" s="1"/>
</calcChain>
</file>

<file path=xl/metadata.xml><?xml version="1.0" encoding="utf-8"?>
<metadata xmlns="http://schemas.openxmlformats.org/spreadsheetml/2006/main" xmlns:xlrd="http://schemas.microsoft.com/office/spreadsheetml/2017/richdata" xmlns:xda="http://schemas.microsoft.com/office/spreadsheetml/2017/dynamicarray">
  <metadataTypes count="2">
    <metadataType name="XLDAPR" minSupportedVersion="120000" copy="1" pasteAll="1" pasteValues="1" merge="1" splitFirst="1" rowColShift="1" clearFormats="1" clearComments="1" assign="1" coerce="1" cellMeta="1"/>
    <metadataType name="XLRICHVALUE" minSupportedVersion="120000" copy="1" pasteAll="1" pasteValues="1" merge="1" splitFirst="1" rowColShift="1" clearFormats="1" clearComments="1" assign="1" coerce="1"/>
  </metadataTypes>
  <futureMetadata name="XLDAPR" count="1">
    <bk>
      <extLst>
        <ext uri="{bdbb8cdc-fa1e-496e-a857-3c3f30c029c3}">
          <xda:dynamicArrayProperties fDynamic="1" fCollapsed="0"/>
        </ext>
      </extLst>
    </bk>
  </futureMetadata>
  <futureMetadata name="XLRICHVALUE" count="12">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futureMetadata>
  <cellMetadata count="1">
    <bk>
      <rc t="1" v="0"/>
    </bk>
  </cellMetadata>
  <valueMetadata count="12">
    <bk>
      <rc t="2" v="0"/>
    </bk>
    <bk>
      <rc t="2" v="1"/>
    </bk>
    <bk>
      <rc t="2" v="2"/>
    </bk>
    <bk>
      <rc t="2" v="3"/>
    </bk>
    <bk>
      <rc t="2" v="4"/>
    </bk>
    <bk>
      <rc t="2" v="5"/>
    </bk>
    <bk>
      <rc t="2" v="6"/>
    </bk>
    <bk>
      <rc t="2" v="7"/>
    </bk>
    <bk>
      <rc t="2" v="8"/>
    </bk>
    <bk>
      <rc t="2" v="9"/>
    </bk>
    <bk>
      <rc t="2" v="10"/>
    </bk>
    <bk>
      <rc t="2" v="11"/>
    </bk>
  </valueMetadata>
</metadata>
</file>

<file path=xl/sharedStrings.xml><?xml version="1.0" encoding="utf-8"?>
<sst xmlns="http://schemas.openxmlformats.org/spreadsheetml/2006/main" count="827" uniqueCount="590">
  <si>
    <t>Integration</t>
  </si>
  <si>
    <t>Ecosystems</t>
  </si>
  <si>
    <t>Water</t>
  </si>
  <si>
    <t>Economy</t>
  </si>
  <si>
    <t>Energy</t>
  </si>
  <si>
    <t>Resources</t>
  </si>
  <si>
    <t>Change</t>
  </si>
  <si>
    <t>Discovery</t>
  </si>
  <si>
    <t>COMMON APP FOR</t>
  </si>
  <si>
    <t>DESIGN EXCELLENCE</t>
  </si>
  <si>
    <t>AIA COTE Top Ten Toolkit</t>
  </si>
  <si>
    <t>PROJECT INFORMATION</t>
  </si>
  <si>
    <t>INPUTS</t>
  </si>
  <si>
    <t>UNITS / DEFINITION</t>
  </si>
  <si>
    <t>LINKS / SUPPORT</t>
  </si>
  <si>
    <t>Project Name</t>
  </si>
  <si>
    <t>Client</t>
  </si>
  <si>
    <t>Is client to remain confidential?</t>
  </si>
  <si>
    <t>Address</t>
  </si>
  <si>
    <t>City</t>
  </si>
  <si>
    <t>Country</t>
  </si>
  <si>
    <t>Climate Zone</t>
  </si>
  <si>
    <t>Find your US climate zone here →</t>
  </si>
  <si>
    <t xml:space="preserve">ASHRAE climate zones </t>
  </si>
  <si>
    <t>Find your California climate zone here →</t>
  </si>
  <si>
    <t>CA climate zones</t>
  </si>
  <si>
    <t>Building Type</t>
  </si>
  <si>
    <t>Building use</t>
  </si>
  <si>
    <t>Primary building use | Percent of total area</t>
  </si>
  <si>
    <t>Residential - Multifamily</t>
  </si>
  <si>
    <t>Find building type definitions here →</t>
  </si>
  <si>
    <t>EIA building type definitions</t>
  </si>
  <si>
    <t>Additional building use | Percent of total area (if any)</t>
  </si>
  <si>
    <t>Food - Restaurant</t>
  </si>
  <si>
    <t>Retail - General</t>
  </si>
  <si>
    <t>← This number should equal 100%</t>
  </si>
  <si>
    <t>Number of Stories</t>
  </si>
  <si>
    <t>GSF</t>
  </si>
  <si>
    <t>Conditioned space + non-conditioned programmed space</t>
  </si>
  <si>
    <t xml:space="preserve">Site Area </t>
  </si>
  <si>
    <t>SF</t>
  </si>
  <si>
    <t>← This is the intensity of land use (higher is better in a an urban setting)</t>
  </si>
  <si>
    <t>Permit year</t>
  </si>
  <si>
    <t>Total Construction (Building) Cost</t>
  </si>
  <si>
    <t>USD</t>
  </si>
  <si>
    <t>Do not include land acquisition, soft costs, FFE, etc.</t>
  </si>
  <si>
    <t>This auto calculated field can be overwritten</t>
  </si>
  <si>
    <t>Annual hours of operation (during normal use)</t>
  </si>
  <si>
    <t>Typical occupancy</t>
  </si>
  <si>
    <t>People</t>
  </si>
  <si>
    <t>Occupancy during normal use</t>
  </si>
  <si>
    <t xml:space="preserve">Energy reduction </t>
  </si>
  <si>
    <t>Is the submitting firm a signatory of the AIA 2030 Commitment?</t>
  </si>
  <si>
    <t>Learn more about the AIA 2030 Commitment here →</t>
  </si>
  <si>
    <t>AIA 2030</t>
  </si>
  <si>
    <t>Is the project recorded in the AIA 2030 Design Data Exchange (DDx)?</t>
  </si>
  <si>
    <t>Learn more about the DDX here →</t>
  </si>
  <si>
    <t>AIA 2030 DDX</t>
  </si>
  <si>
    <t>Project Summary Statement</t>
  </si>
  <si>
    <t>Client Impact Statement</t>
  </si>
  <si>
    <t>Statement of Design Excellence</t>
  </si>
  <si>
    <t>Design solutions affect more than the client and current occupants. 
Good design positively impacts future occupants and the larger community.</t>
  </si>
  <si>
    <t>Community engagement level</t>
  </si>
  <si>
    <t>Were notable community engagement efforts part of the process? If so, briefly describe them. For all submittals, describe ways in which the project improves or contributes to the surrounding community or natural landscape.</t>
  </si>
  <si>
    <t>Does the project benefit people who are not directly associated with the project?</t>
  </si>
  <si>
    <t>Good design mutually benefits human and nonhuman inhabitants.</t>
  </si>
  <si>
    <t>This will help the jury understand the project's context</t>
  </si>
  <si>
    <t>Answer yes if all exterior lighting is full cutoff and indoor lighting does not leak onto the site at night</t>
  </si>
  <si>
    <t>Design for Ecosystems Narrative</t>
  </si>
  <si>
    <t>Good design conserves and improves the quality of water as a precious resource.</t>
  </si>
  <si>
    <t>Is stormwater managed on site?</t>
  </si>
  <si>
    <t>Answer yes if design strategies prevent most runoff into municipal sewers or natural waterways</t>
  </si>
  <si>
    <t>Projects are encouraged to develop irrigation strategies based on collected or recycled water</t>
  </si>
  <si>
    <t>Is potable water used for cooling?</t>
  </si>
  <si>
    <t>Is grey/blackwater reused on site?</t>
  </si>
  <si>
    <t>Answer yes if recycled water is reused on site, such as for toilet flushing or irrigation</t>
  </si>
  <si>
    <t>Is rainwater collected and stored on site?</t>
  </si>
  <si>
    <t xml:space="preserve">Answer yes if collected water offsets potential potable water use </t>
  </si>
  <si>
    <t>Design for Water Narrative</t>
  </si>
  <si>
    <t>Does the project incorporate approaches to water conservation that go beyond code requirements? If so, briefly describe them.</t>
  </si>
  <si>
    <t>Good design adds value for owners, occupants, community, and planet, regardless of project size and budget.</t>
  </si>
  <si>
    <t>Building efficiency / right sizing</t>
  </si>
  <si>
    <t>Based in the inputs above</t>
  </si>
  <si>
    <t>Does the project address issues of affordability?</t>
  </si>
  <si>
    <t>If yes, elaborate in the narrative below</t>
  </si>
  <si>
    <t>Does the project reduce built area by designing spaces for multiple purposes?</t>
  </si>
  <si>
    <t>Design for Economy Narrative</t>
  </si>
  <si>
    <t>IECC 2006</t>
  </si>
  <si>
    <t>Benchmark EUI</t>
  </si>
  <si>
    <t>← This is baseline is auto generated based on building type</t>
  </si>
  <si>
    <t>Design for Energy Narrative</t>
  </si>
  <si>
    <t>Good design supports health and well-being for all people, considering physical, mental, and emotional effects on building occupants and the surrounding community.</t>
  </si>
  <si>
    <t>Do regularly occupied spaces have operable windows?</t>
  </si>
  <si>
    <t>Generally, can an occupant easily access fresh air?</t>
  </si>
  <si>
    <t xml:space="preserve">This would most likely take the form of building simulation modeling </t>
  </si>
  <si>
    <t>Is indoor air filtered with MERV 13 or better?</t>
  </si>
  <si>
    <t xml:space="preserve">Was ventilation, either natural or mechanical, optimized for occupant health? </t>
  </si>
  <si>
    <t>Were specific toxic chemical intentionally avoided, resulting in material substitutions?</t>
  </si>
  <si>
    <t>Good design depends on informed material selection, balancing priorities to achieve durable, safe, and healthy projects with an equitable, sustainable supply chain to minimize possible negative impacts to the planet.</t>
  </si>
  <si>
    <t xml:space="preserve">Was a whole building environmental Life Cycle Analysis (LCA) conducted? </t>
  </si>
  <si>
    <t>Was local and/or recycled content a major criterion for material selection?</t>
  </si>
  <si>
    <t xml:space="preserve">Answer yes if an analysis of available local or recycled materials influenced design decisions </t>
  </si>
  <si>
    <t>Design for Resources Narrative</t>
  </si>
  <si>
    <t>Adaptability, resilience, and reuse are essential to good design, which seeks to enhance usability, functionality, and value over time.</t>
  </si>
  <si>
    <t>What is the designed lifespan of the building?</t>
  </si>
  <si>
    <t>Answer yes if the structural members are bolted, rather than nailed or welded</t>
  </si>
  <si>
    <t xml:space="preserve">Was future flexibility design into the program? </t>
  </si>
  <si>
    <t xml:space="preserve">Answer yes if the building can be easily used for a different purpose in the future </t>
  </si>
  <si>
    <t xml:space="preserve">Can the building remain useful for the short term without utility power? </t>
  </si>
  <si>
    <t>Answer yes if design features anticipate future climates or social conditions</t>
  </si>
  <si>
    <t>Identity a local risk that the project has been designed to mitigate</t>
  </si>
  <si>
    <t xml:space="preserve">ex: wildfire smoke, flooding, extreme temperatures, etc. </t>
  </si>
  <si>
    <t>Design for Change Narrative</t>
  </si>
  <si>
    <t>This is an important strategy for achieving any of the above performance criteria</t>
  </si>
  <si>
    <t>This is an important strategy for understanding and providing for occupants needs</t>
  </si>
  <si>
    <t xml:space="preserve">Discovery should lead to improvements </t>
  </si>
  <si>
    <t>Design for Discovery Narrative</t>
  </si>
  <si>
    <t>Code</t>
  </si>
  <si>
    <t>2030 year</t>
  </si>
  <si>
    <t>IECC 2009</t>
  </si>
  <si>
    <t>IECC 2012</t>
  </si>
  <si>
    <t>IECC 2015</t>
  </si>
  <si>
    <t>IECC 2018</t>
  </si>
  <si>
    <t>ASHRAE 90.1-2007</t>
  </si>
  <si>
    <t>ASHRAE 90.1-2010</t>
  </si>
  <si>
    <t>Seattle Energy Code 2006 or Prev.</t>
  </si>
  <si>
    <t>Seattle Energy Code 2009</t>
  </si>
  <si>
    <t>Seattle Energy Code 2012</t>
  </si>
  <si>
    <t>Seattle Energy Code 2015</t>
  </si>
  <si>
    <t>California Title-24 2005 for high rise residential</t>
  </si>
  <si>
    <t>California Title-24 2005 for single family</t>
  </si>
  <si>
    <t>California Title-24 2008</t>
  </si>
  <si>
    <t>California Title-24 2013</t>
  </si>
  <si>
    <t>California Title-24 2016</t>
  </si>
  <si>
    <t>California Title-24 2019</t>
  </si>
  <si>
    <t>Oregon Energy Code</t>
  </si>
  <si>
    <t>Washington State Energy Code 2006 or prev.</t>
  </si>
  <si>
    <t>Washington State Energy Code 2009</t>
  </si>
  <si>
    <t>Washington State Energy Code 2012</t>
  </si>
  <si>
    <t>Washington State Energy Code 2015</t>
  </si>
  <si>
    <t>None</t>
  </si>
  <si>
    <t>Energy Benchmarking</t>
  </si>
  <si>
    <t>Carbon Benchmarking</t>
  </si>
  <si>
    <t>Embodied Carbon Benchmarking</t>
  </si>
  <si>
    <t>Water Benchmarking</t>
  </si>
  <si>
    <t>Building type aggregates</t>
  </si>
  <si>
    <r>
      <rPr>
        <b/>
        <sz val="10"/>
        <rFont val="Calibri"/>
        <family val="2"/>
      </rPr>
      <t>Fuel Breakdown Table: lbs. CO2/kBtu for each fuel source</t>
    </r>
    <r>
      <rPr>
        <sz val="10"/>
        <color rgb="FF000000"/>
        <rFont val="Calibri"/>
        <family val="2"/>
      </rPr>
      <t xml:space="preserve">
*Assume natural gas</t>
    </r>
  </si>
  <si>
    <t>Primary Use</t>
  </si>
  <si>
    <t>Secondary Use</t>
  </si>
  <si>
    <t>Tertiary Use</t>
  </si>
  <si>
    <t>All Uses</t>
  </si>
  <si>
    <t>EUI</t>
  </si>
  <si>
    <t>LPD</t>
  </si>
  <si>
    <t>Building Category (Carbon)</t>
  </si>
  <si>
    <t>Electricity</t>
  </si>
  <si>
    <t>Natural gas</t>
  </si>
  <si>
    <t>Fuel oil</t>
  </si>
  <si>
    <t>District heat*</t>
  </si>
  <si>
    <t>Benchmark Carbon
Lbs./sf/yr</t>
  </si>
  <si>
    <t>Building Category (emboded carbon)</t>
  </si>
  <si>
    <r>
      <t>Lbs. CO</t>
    </r>
    <r>
      <rPr>
        <b/>
        <vertAlign val="subscript"/>
        <sz val="10"/>
        <color rgb="FF000000"/>
        <rFont val="Calibri"/>
        <family val="2"/>
      </rPr>
      <t>2</t>
    </r>
    <r>
      <rPr>
        <b/>
        <sz val="10"/>
        <color rgb="FF000000"/>
        <rFont val="Calibri"/>
        <family val="2"/>
      </rPr>
      <t>/sf</t>
    </r>
  </si>
  <si>
    <t>Building Category (Water)</t>
  </si>
  <si>
    <t>Water Use Intensity (Gal/sf/yr)</t>
  </si>
  <si>
    <t>Carbon Breakdown</t>
  </si>
  <si>
    <t>EUI Breakdown</t>
  </si>
  <si>
    <t>Water Breakdown</t>
  </si>
  <si>
    <t>Embodied carbon</t>
  </si>
  <si>
    <t>LPD Breakdown</t>
  </si>
  <si>
    <t>Bank</t>
  </si>
  <si>
    <t>Office</t>
  </si>
  <si>
    <t>Commercial</t>
  </si>
  <si>
    <t>Bar / night club</t>
  </si>
  <si>
    <t>Public assembly</t>
  </si>
  <si>
    <t>Public Assembly</t>
  </si>
  <si>
    <t>Education - College / University</t>
  </si>
  <si>
    <t>Education</t>
  </si>
  <si>
    <t>Educational</t>
  </si>
  <si>
    <t>Convention Center</t>
  </si>
  <si>
    <t>Courthouse</t>
  </si>
  <si>
    <t>Education - K-12 School</t>
  </si>
  <si>
    <t>Education - Other</t>
  </si>
  <si>
    <t>Education - Preschool</t>
  </si>
  <si>
    <t>Food - Fast Food</t>
  </si>
  <si>
    <t>Food service</t>
  </si>
  <si>
    <t>Restaurant**</t>
  </si>
  <si>
    <t>Food - Grocery Store</t>
  </si>
  <si>
    <t>Food sales</t>
  </si>
  <si>
    <t>Grocery Store</t>
  </si>
  <si>
    <t>Food - Sales</t>
  </si>
  <si>
    <t>Grocery Store*</t>
  </si>
  <si>
    <t>Food - Service</t>
  </si>
  <si>
    <t>Laboratory</t>
  </si>
  <si>
    <t>Inpatient</t>
  </si>
  <si>
    <t>Library</t>
  </si>
  <si>
    <t>public assembly</t>
  </si>
  <si>
    <t>Cultural/Institutional</t>
  </si>
  <si>
    <t>Lodging - Hotel</t>
  </si>
  <si>
    <t>Lodging</t>
  </si>
  <si>
    <t>Lodging - Residence Hall</t>
  </si>
  <si>
    <t>Medical - Hospital</t>
  </si>
  <si>
    <t>Healthcare</t>
  </si>
  <si>
    <t>Medical - Office</t>
  </si>
  <si>
    <t>Health care</t>
  </si>
  <si>
    <t>Outpatient</t>
  </si>
  <si>
    <t>Medical - Outpatient surgery</t>
  </si>
  <si>
    <t>Meeting Hall</t>
  </si>
  <si>
    <t>Civic Building</t>
  </si>
  <si>
    <t>Movie Theater</t>
  </si>
  <si>
    <t>Museum</t>
  </si>
  <si>
    <t>Performing arts</t>
  </si>
  <si>
    <t>Public Safety - Police, fire, etc.</t>
  </si>
  <si>
    <t>Public safety</t>
  </si>
  <si>
    <t>Public order and safety</t>
  </si>
  <si>
    <t>Recreation (Visitor Center)</t>
  </si>
  <si>
    <t>Religious Worship</t>
  </si>
  <si>
    <t>Religious worship</t>
  </si>
  <si>
    <t>Religious Worship*</t>
  </si>
  <si>
    <t>Residential - Assisted Living</t>
  </si>
  <si>
    <t>Multifamily</t>
  </si>
  <si>
    <t>Senior Care*</t>
  </si>
  <si>
    <t>Multifamily mid-rise</t>
  </si>
  <si>
    <t>Multifamily Housing</t>
  </si>
  <si>
    <t>Residential - Single family</t>
  </si>
  <si>
    <t>Single Family</t>
  </si>
  <si>
    <t>Single family detached</t>
  </si>
  <si>
    <t>Retail - Box Store</t>
  </si>
  <si>
    <t>Retail (other than mall)</t>
  </si>
  <si>
    <t>Retail*</t>
  </si>
  <si>
    <t>Retail - Convenience Store</t>
  </si>
  <si>
    <t>Retail - Mall</t>
  </si>
  <si>
    <t>Enclosed and strip malls</t>
  </si>
  <si>
    <t>Self Storage</t>
  </si>
  <si>
    <t>Warehouse and storage</t>
  </si>
  <si>
    <t>Services - General</t>
  </si>
  <si>
    <t>Service</t>
  </si>
  <si>
    <t>Mercantile</t>
  </si>
  <si>
    <t>Warehouse</t>
  </si>
  <si>
    <t>Warehouse - Refrigerated</t>
  </si>
  <si>
    <t>SUM</t>
  </si>
  <si>
    <t>The metrics below are not intended to be asked at this time, but some may be added in the future</t>
  </si>
  <si>
    <t>ADDITIONAL PERFORMANCE METRICS</t>
  </si>
  <si>
    <t xml:space="preserve">Percent of indoor potable water reduction </t>
  </si>
  <si>
    <t>%</t>
  </si>
  <si>
    <t>https://www.usgbc.org/RESOURCES/INDOOR-WATER-USE-CALCULATOR</t>
  </si>
  <si>
    <t>Percent of stormwater managed on site</t>
  </si>
  <si>
    <t>Percentage of occupied areas daylit</t>
  </si>
  <si>
    <t>Not sure we have a way to ask about daylighting that is simple</t>
  </si>
  <si>
    <t>Number of Bike racks</t>
  </si>
  <si>
    <t xml:space="preserve">Number of showers </t>
  </si>
  <si>
    <t>Parking Spaces provided</t>
  </si>
  <si>
    <t>Parking Spaces required by code</t>
  </si>
  <si>
    <t>Y/N</t>
  </si>
  <si>
    <t>Is potable water used for irrigation</t>
  </si>
  <si>
    <t>Rainwater reclaimation?</t>
  </si>
  <si>
    <t>Stormwater Quality</t>
  </si>
  <si>
    <t>drop-down</t>
  </si>
  <si>
    <t>Predicted Gross EUI</t>
  </si>
  <si>
    <t>kBTU/SF/Year</t>
  </si>
  <si>
    <t>Actual Gross EUI</t>
  </si>
  <si>
    <t>Percent from Renewable Energy</t>
  </si>
  <si>
    <t>Lighting Power Density</t>
  </si>
  <si>
    <t>Watts/SF</t>
  </si>
  <si>
    <t>Window Wall Ratio</t>
  </si>
  <si>
    <t>Regularly occupied space - percent daylit</t>
  </si>
  <si>
    <t>What percentage have quality views?</t>
  </si>
  <si>
    <t>Do occupants control their lighting levels</t>
  </si>
  <si>
    <t>Number of EPD specd</t>
  </si>
  <si>
    <t>Percentage of construction waste diverted from landfill</t>
  </si>
  <si>
    <t>Total cost of Recycled, regional, with certifications (declare, cradle to Cradle)</t>
  </si>
  <si>
    <t>METRICS BEYOND SCOPE - SEE TOP TEN</t>
  </si>
  <si>
    <t>Occupants Communting by Alternative Transportation</t>
  </si>
  <si>
    <t>Predevelopment Development Vegetated</t>
  </si>
  <si>
    <t>Post Development Vegetated</t>
  </si>
  <si>
    <t>Percentage that is native</t>
  </si>
  <si>
    <t>Percentage that is turf</t>
  </si>
  <si>
    <t>ACOUSTICS</t>
  </si>
  <si>
    <t>VOC</t>
  </si>
  <si>
    <t>CO2</t>
  </si>
  <si>
    <t>Was the building designed for disassembly?</t>
  </si>
  <si>
    <t>USD/GSF</t>
  </si>
  <si>
    <t>Hours/week</t>
  </si>
  <si>
    <t>Building on previously developed sites is generally preferable</t>
  </si>
  <si>
    <t>Answer yes if the images in the design awards submission demonstrate clear design strategies for supporting wildlife</t>
  </si>
  <si>
    <t>GSF/Occupant</t>
  </si>
  <si>
    <t>Energy Code that the project was designed to meet?</t>
  </si>
  <si>
    <t>Estimated EUI based on applicable energy code</t>
  </si>
  <si>
    <t xml:space="preserve">kBtu/sf/yr </t>
  </si>
  <si>
    <t>Cost Per GSF</t>
  </si>
  <si>
    <t>Answer yes if the project is designed to achieve a maximum CO2 of less than 1000ppm</t>
  </si>
  <si>
    <t>Was a post occupancy evaluation planned for or will it be conducted on this project?</t>
  </si>
  <si>
    <t>Was an occupant satisfaction survey planned for or will it be conducted on this project?</t>
  </si>
  <si>
    <t>Were improvements made (or will they be made) during occupancy based on findings?</t>
  </si>
  <si>
    <t>Was the site previously developed?</t>
  </si>
  <si>
    <t>Does the site design align with dark sky standards?</t>
  </si>
  <si>
    <t>2030 Challenge Goal</t>
  </si>
  <si>
    <t>Cost per GSF</t>
  </si>
  <si>
    <t></t>
  </si>
  <si>
    <t>If so, provide an example:</t>
  </si>
  <si>
    <t>LOCATION + SIZE</t>
  </si>
  <si>
    <t>COST DATA</t>
  </si>
  <si>
    <t>USE DATA</t>
  </si>
  <si>
    <t>2030 COMMITMENT + RATING SYSTEM</t>
  </si>
  <si>
    <r>
      <t xml:space="preserve">Measure 1 
</t>
    </r>
    <r>
      <rPr>
        <b/>
        <sz val="16"/>
        <color theme="0"/>
        <rFont val="Arial Nova"/>
        <family val="2"/>
      </rPr>
      <t>Design for Integration</t>
    </r>
  </si>
  <si>
    <t>Total Floor Area</t>
  </si>
  <si>
    <r>
      <t xml:space="preserve">Measure 2 
</t>
    </r>
    <r>
      <rPr>
        <b/>
        <sz val="16"/>
        <color theme="0"/>
        <rFont val="Arial Nova"/>
        <family val="2"/>
      </rPr>
      <t>Design for Equitable Communities</t>
    </r>
  </si>
  <si>
    <t>COMMUNITY ENGAGEMENT</t>
  </si>
  <si>
    <r>
      <t xml:space="preserve">Measure 3 
</t>
    </r>
    <r>
      <rPr>
        <b/>
        <sz val="16"/>
        <color theme="0"/>
        <rFont val="Arial Nova"/>
        <family val="2"/>
      </rPr>
      <t>Design for Ecosystems</t>
    </r>
  </si>
  <si>
    <t>Site Context / Environment</t>
  </si>
  <si>
    <r>
      <t xml:space="preserve">Measure 4 
</t>
    </r>
    <r>
      <rPr>
        <b/>
        <sz val="16"/>
        <color theme="0"/>
        <rFont val="Arial Nova"/>
        <family val="2"/>
      </rPr>
      <t>Design for Water</t>
    </r>
  </si>
  <si>
    <r>
      <t xml:space="preserve">Measure 5
</t>
    </r>
    <r>
      <rPr>
        <b/>
        <sz val="16"/>
        <color theme="0"/>
        <rFont val="Arial Nova"/>
        <family val="2"/>
      </rPr>
      <t>Design for Economy</t>
    </r>
  </si>
  <si>
    <r>
      <t xml:space="preserve">Measure 6
</t>
    </r>
    <r>
      <rPr>
        <b/>
        <sz val="16"/>
        <color theme="0"/>
        <rFont val="Arial Nova"/>
        <family val="2"/>
      </rPr>
      <t>Design for Energy</t>
    </r>
  </si>
  <si>
    <r>
      <rPr>
        <b/>
        <i/>
        <sz val="10"/>
        <color theme="1" tint="0.499984740745262"/>
        <rFont val="Arial Nova"/>
        <family val="2"/>
      </rPr>
      <t xml:space="preserve">Optional prompts: </t>
    </r>
    <r>
      <rPr>
        <i/>
        <sz val="10"/>
        <color theme="1" tint="0.499984740745262"/>
        <rFont val="Arial Nova"/>
        <family val="2"/>
      </rPr>
      <t xml:space="preserve">
- How can the design support the ecological health of its place over time?
- How can the design help users become more aware and connected with the project’s place and regional ecosystem?
- How is the project supporting regional habitat restoration?</t>
    </r>
  </si>
  <si>
    <r>
      <rPr>
        <b/>
        <i/>
        <sz val="10"/>
        <color theme="1" tint="0.499984740745262"/>
        <rFont val="Arial Nova"/>
        <family val="2"/>
      </rPr>
      <t xml:space="preserve">Optional prompts:
</t>
    </r>
    <r>
      <rPr>
        <i/>
        <sz val="10"/>
        <color theme="1" tint="0.499984740745262"/>
        <rFont val="Arial Nova"/>
        <family val="2"/>
      </rPr>
      <t>- Place the cost/GSF number in context
- How does the project provide more with less?
- Design strategies to get multiple uses out of one space?
- Cost saving strategies that result in a better project</t>
    </r>
  </si>
  <si>
    <t>← This autogenerated metric is the project's total energy reduction</t>
  </si>
  <si>
    <r>
      <t xml:space="preserve">Measure 7
</t>
    </r>
    <r>
      <rPr>
        <b/>
        <sz val="16"/>
        <color theme="0"/>
        <rFont val="Arial Nova"/>
        <family val="2"/>
      </rPr>
      <t>Design for Well-Being</t>
    </r>
  </si>
  <si>
    <t>Projects are encouraged to develop HVAC strategies that conserves potable water</t>
  </si>
  <si>
    <t>Design for Well-being Narrative</t>
  </si>
  <si>
    <r>
      <t xml:space="preserve">Measure 8
</t>
    </r>
    <r>
      <rPr>
        <b/>
        <sz val="16"/>
        <color theme="0"/>
        <rFont val="Arial Nova"/>
        <family val="2"/>
      </rPr>
      <t>Design for Resources</t>
    </r>
  </si>
  <si>
    <r>
      <rPr>
        <b/>
        <i/>
        <sz val="10"/>
        <color theme="1" tint="0.499984740745262"/>
        <rFont val="Arial Nova"/>
        <family val="2"/>
      </rPr>
      <t>Optional prompts:</t>
    </r>
    <r>
      <rPr>
        <i/>
        <sz val="10"/>
        <color theme="1" tint="0.499984740745262"/>
        <rFont val="Arial Nova"/>
        <family val="2"/>
      </rPr>
      <t xml:space="preserve">
- Innovative sourcing of materials                   - Reuse or use of recycled materials
- Efficient use of materials? Finishes?             - Building reuse
- Low carbon concrete or other low embodied carbon strategies
- What factors (priorities) were considered in making material selection decisions?  
- How do project materials and products reduce embodied carbon and environmental impacts?  
- How does the project promote zero waste throughout its life cycle?  
- How long will the project last, and how does that affect your material?</t>
    </r>
  </si>
  <si>
    <t>If "Other", please specify in the narrative</t>
  </si>
  <si>
    <r>
      <t xml:space="preserve">Measure 9
</t>
    </r>
    <r>
      <rPr>
        <b/>
        <sz val="16"/>
        <color theme="0"/>
        <rFont val="Arial Nova"/>
        <family val="2"/>
      </rPr>
      <t>Design for Change</t>
    </r>
  </si>
  <si>
    <r>
      <rPr>
        <b/>
        <i/>
        <sz val="10"/>
        <color theme="0" tint="-0.499984740745262"/>
        <rFont val="Arial Nova"/>
        <family val="2"/>
      </rPr>
      <t>Optional prompts:</t>
    </r>
    <r>
      <rPr>
        <i/>
        <sz val="10"/>
        <color theme="0" tint="-0.499984740745262"/>
        <rFont val="Arial Nova"/>
        <family val="2"/>
      </rPr>
      <t xml:space="preserve">
- Strategies for future change/adaptation
- How does the project address future risks and vulnerabilities from social, economic, and environmental change?
- How is the project designed for adaptation to anticipate future uses or changing markets?
- How does the project address passive survivability and/or livability?</t>
    </r>
  </si>
  <si>
    <r>
      <rPr>
        <b/>
        <i/>
        <sz val="10"/>
        <color theme="0" tint="-0.499984740745262"/>
        <rFont val="Arial Nova"/>
        <family val="2"/>
      </rPr>
      <t>Optional prompts:</t>
    </r>
    <r>
      <rPr>
        <i/>
        <sz val="10"/>
        <color theme="0" tint="-0.499984740745262"/>
        <rFont val="Arial Nova"/>
        <family val="2"/>
      </rPr>
      <t xml:space="preserve">
- Strategies for future change/adaptation
- Lesson learned – what would you do differently?
- How did the project’s design process foster a long-term relationship between designers, users, and operators to ensure design intentions are realized and the building project performance can improve over time?
- Was a post occupancy evaluation planned for or conducted on this project? If not, how are the project’s performance data and experiential stories shared, even if the findings fall short of the vision?
- What design strategies promote a sense of discovery and delight?</t>
    </r>
  </si>
  <si>
    <r>
      <t xml:space="preserve">Measure 10
</t>
    </r>
    <r>
      <rPr>
        <b/>
        <sz val="16"/>
        <color theme="0"/>
        <rFont val="Arial Nova"/>
        <family val="2"/>
      </rPr>
      <t>Design for Discovery</t>
    </r>
  </si>
  <si>
    <t>Floor Area Ratio</t>
  </si>
  <si>
    <t>Is air being filtered to protect equipment or to protect occupants? (&gt;MERV 13)</t>
  </si>
  <si>
    <t>Local Risk List</t>
  </si>
  <si>
    <t>If other, list here:</t>
  </si>
  <si>
    <t>100 words max</t>
  </si>
  <si>
    <t>200 words max</t>
  </si>
  <si>
    <t>Earthquakes</t>
  </si>
  <si>
    <t>Drought</t>
  </si>
  <si>
    <t>Extreme Temperatures</t>
  </si>
  <si>
    <t>Flooding</t>
  </si>
  <si>
    <t>Pandemic / Epidemic</t>
  </si>
  <si>
    <t>Social Unrest</t>
  </si>
  <si>
    <t>Power Outage</t>
  </si>
  <si>
    <t>Grid Instability</t>
  </si>
  <si>
    <t>Other</t>
  </si>
  <si>
    <t>SOCIAL JUSTICE, EQUITY, DIVERSITY, AND INCLUSION</t>
  </si>
  <si>
    <t xml:space="preserve">Equitable
Communities </t>
  </si>
  <si>
    <t>Well-being</t>
  </si>
  <si>
    <t>Reference from Cost Data above</t>
  </si>
  <si>
    <t>Community Engagement</t>
  </si>
  <si>
    <t>Percent Native</t>
  </si>
  <si>
    <t>Int'l Dark-Sky Association</t>
  </si>
  <si>
    <t>Does project comply with recognized bird collision deterrence criteria?</t>
  </si>
  <si>
    <t>Existing Ordinances List</t>
  </si>
  <si>
    <t>If yes, identify the standard or legislation used.</t>
  </si>
  <si>
    <t>Answer yes if you used a standard, i.e. ABC Prescriptive Criteria, LEED Credit; NYC Local Law15, CSA A460; or other from a list of "recommended" or "recommended with reservation" legislation summarized by ABC.</t>
  </si>
  <si>
    <t>Lab21 Benchmarking</t>
  </si>
  <si>
    <t>For laboratory buildings, assign 100% of the area to Laboratory  →</t>
  </si>
  <si>
    <t>Zip Code / Postal Code</t>
  </si>
  <si>
    <t>State / Province</t>
  </si>
  <si>
    <t>Percentage of total GSF</t>
  </si>
  <si>
    <t>Structural Systems</t>
  </si>
  <si>
    <t>Concrete</t>
  </si>
  <si>
    <t>Steel</t>
  </si>
  <si>
    <t>Heavy Timber</t>
  </si>
  <si>
    <t>Mass Timber</t>
  </si>
  <si>
    <t>Wood Frame</t>
  </si>
  <si>
    <t>Mix</t>
  </si>
  <si>
    <t>If "Other" or "Mix", please specify in the narrative</t>
  </si>
  <si>
    <t>US Equivalent Zip Codes</t>
  </si>
  <si>
    <t>For proj outside the cont'l US + Hawaii, find your US equivalent climate zone here →</t>
  </si>
  <si>
    <t>Did the project reuse an existing structure?</t>
  </si>
  <si>
    <t>Wood Structure</t>
  </si>
  <si>
    <t>Optimized Concrete Admixtures</t>
  </si>
  <si>
    <t>Reduction in Total Materials</t>
  </si>
  <si>
    <t>Low-Carbon Insulation</t>
  </si>
  <si>
    <t>Low-Carbon Exterior Cladding Material</t>
  </si>
  <si>
    <t>Reduction in Glazing</t>
  </si>
  <si>
    <t>Low-Carbon Refrigerants</t>
  </si>
  <si>
    <t>Embodied Carbon Reduction Strategies</t>
  </si>
  <si>
    <t>Reuse Components</t>
  </si>
  <si>
    <t xml:space="preserve">What percent of the existing structure was reused? </t>
  </si>
  <si>
    <t>Project Scope</t>
  </si>
  <si>
    <t>Equitable Communities Sum</t>
  </si>
  <si>
    <t>Ecosystems Sum</t>
  </si>
  <si>
    <t>Water Sum</t>
  </si>
  <si>
    <t>Economy Sum</t>
  </si>
  <si>
    <t>Energy Sum</t>
  </si>
  <si>
    <t>Well-Being Sum</t>
  </si>
  <si>
    <t>Resources Sum</t>
  </si>
  <si>
    <t>Change Sum</t>
  </si>
  <si>
    <t>Discovery Sum</t>
  </si>
  <si>
    <t>Rounded to the nearest 10%</t>
  </si>
  <si>
    <t>Were design strategies implemented to substantially reduce material or embodied carbon?</t>
  </si>
  <si>
    <t>Passive Functionality</t>
  </si>
  <si>
    <t>No, Not Habitable without Power</t>
  </si>
  <si>
    <t>Yes, Passive Survivability</t>
  </si>
  <si>
    <t>Yes, Fossil Fuel Generator</t>
  </si>
  <si>
    <t>Yes, Renewable Energy w/Battery</t>
  </si>
  <si>
    <t>Select the appropriate resiliency measure using the dropdown</t>
  </si>
  <si>
    <t>Does the project design meet EPA "Water Sense" goals for indoor plumbing fixtures?</t>
  </si>
  <si>
    <t>Reduction from benchmark, including renewables</t>
  </si>
  <si>
    <t>ABC's Bird-Friendly Building Design</t>
  </si>
  <si>
    <t>What percentage of the landscape design is native vegetation?</t>
  </si>
  <si>
    <t>California Climate Zone (if located in California)</t>
  </si>
  <si>
    <t>For example, 24/7=168, Weekdays 9-5=40, Weekend 9-5=16</t>
  </si>
  <si>
    <t>Describe your project. Emphasize design achievements including design intent and program requirements. Describe specific ways in which you achieved and integrated these goals and requirements and any other distinguishing aspects of your project.</t>
  </si>
  <si>
    <t>Describe this project's approach to sustainability through design. How does the project use architectural design to benefit the occupants, community, and planet. For example, when outdoor temperatures are extreme and air quality is poor due to pollution or wildfire smoke, how does the project conserve energy and protect the occupants? (This question addresses real impact. No fluff.)</t>
  </si>
  <si>
    <t>Answer yes if indoor fixture flowrates are at least 20% more efficient than code</t>
  </si>
  <si>
    <t>Good design reduces energy use and eliminates dependence on fossil fuels while improving building performance, function, comfort, and enjoyment</t>
  </si>
  <si>
    <t>Identify the primary structural system</t>
  </si>
  <si>
    <t>If yes, please select from the following:</t>
  </si>
  <si>
    <t>30yrs for stick frame; 100yrs for concrete, steel, heavy timber; 1000yrs for solid masonry</t>
  </si>
  <si>
    <t>Every project presents a unique opportunity to apply lessons learned from previous projects and gather information to refine the design process.</t>
  </si>
  <si>
    <t>TEN Key Daylight &amp; Electric Light Metrics</t>
  </si>
  <si>
    <t>ACCESS</t>
  </si>
  <si>
    <t>In the surrounding community or local ecosystem.</t>
  </si>
  <si>
    <t xml:space="preserve">Such as vinyl, quartz countertops, tropical hardwood, natural gas, etc. </t>
  </si>
  <si>
    <t>Such as child or forced labor, locally or in faraway communities.</t>
  </si>
  <si>
    <t>Does the design accommodate low carbon modes of transit?</t>
  </si>
  <si>
    <t>Does the design address passive survivability?</t>
  </si>
  <si>
    <t>GLOBAL IMPACTS</t>
  </si>
  <si>
    <t>What are the aggregate global impacts that arise from the design decision on this project?</t>
  </si>
  <si>
    <t>Describe ways in which the project improved the site to improve the community's resiliency.
Describe the project's approach toward building a high-quality indoor environment that is accessible to all and allows each individual to thrive (Universal Access beyond ADA, choice and variation in furniture, light levels, temperature, or sound levels to accommodate a wide range of human preferences and needs, etc.)</t>
  </si>
  <si>
    <t xml:space="preserve">The effects from Climate Change are most damaging for disadvantaged communities and countries. The ultimate equity measure is addressing the underlying cause for many of the disasters that burden these communities: global warming. Decarbonization is central to equity. </t>
  </si>
  <si>
    <t>Does the site restore, preserve, or increase habitat for local fauna and pollinators?</t>
  </si>
  <si>
    <t>Is potable water used for irrigation, after plants are established?</t>
  </si>
  <si>
    <t>Washington State Energy Code 2018</t>
  </si>
  <si>
    <t>Washington State Energy Code 2021</t>
  </si>
  <si>
    <t>Washington State Energy Code 2024</t>
  </si>
  <si>
    <t>Washington State Energy Code 2027</t>
  </si>
  <si>
    <t>Washington State Energy Code 2030</t>
  </si>
  <si>
    <t>Washington State Energy Code 2033</t>
  </si>
  <si>
    <t>Washington State Energy Code 2036</t>
  </si>
  <si>
    <t>Washington State Energy Code 2039</t>
  </si>
  <si>
    <t>Washington State Energy Code 2042</t>
  </si>
  <si>
    <t>Washington State Energy Code 2045</t>
  </si>
  <si>
    <t>Washington State Energy Code 2048</t>
  </si>
  <si>
    <t>Washington State Energy Code 2051</t>
  </si>
  <si>
    <t>Washington State Energy Code 2054</t>
  </si>
  <si>
    <t>Washington State Energy Code 2057</t>
  </si>
  <si>
    <t>Washington State Energy Code 2060</t>
  </si>
  <si>
    <t>Washington State Energy Code 2063</t>
  </si>
  <si>
    <t>Washington State Energy Code 2066</t>
  </si>
  <si>
    <t>Washington State Energy Code 2069</t>
  </si>
  <si>
    <t>Washington State Energy Code 2072</t>
  </si>
  <si>
    <t>Washington State Energy Code 2075</t>
  </si>
  <si>
    <t>Washington State Energy Code 2078</t>
  </si>
  <si>
    <t>Washington State Energy Code 2081</t>
  </si>
  <si>
    <t>Washington State Energy Code 2084</t>
  </si>
  <si>
    <t>Washington State Energy Code 2087</t>
  </si>
  <si>
    <t>Washington State Energy Code 2090</t>
  </si>
  <si>
    <t>Washington State Energy Code 2093</t>
  </si>
  <si>
    <t>Washington State Energy Code 2096</t>
  </si>
  <si>
    <t>Washington State Energy Code 2099</t>
  </si>
  <si>
    <t>Washington State Energy Code 2102</t>
  </si>
  <si>
    <t>Washington State Energy Code 2105</t>
  </si>
  <si>
    <t>IECC 2021</t>
  </si>
  <si>
    <t>Simulated (Energy Model)</t>
  </si>
  <si>
    <t>Is the building all-electric, except for emergency power supply?</t>
  </si>
  <si>
    <t>Were glazing strategies studied to optimize daylighting, thermal comfort, and visual comfort?</t>
  </si>
  <si>
    <t>Were any specific chemicals of concern avoided during material selection?</t>
  </si>
  <si>
    <t xml:space="preserve">If so, please identify chemicals and describe your approach to material selection in the narrative below. </t>
  </si>
  <si>
    <t>Extreme Hail</t>
  </si>
  <si>
    <t>No Specific Risks Were Addressed</t>
  </si>
  <si>
    <t>Has the design considered the impact of environmental or social risks over the building's lifespan?</t>
  </si>
  <si>
    <t xml:space="preserve">Did you incorporate community engagement into the design process?  If so, how did you apply what you learned from the community engagement process to the building design? </t>
  </si>
  <si>
    <t>Actual (Post-Occupancy Data)</t>
  </si>
  <si>
    <t>How is energy performance being tracked and recorded for this project?</t>
  </si>
  <si>
    <t>Natural Gas</t>
  </si>
  <si>
    <t>Fuel Type</t>
  </si>
  <si>
    <t>(kBTU/yr)</t>
  </si>
  <si>
    <t>Ton</t>
  </si>
  <si>
    <t>DCW - Natural Gas Engine Driven</t>
  </si>
  <si>
    <t>DCW - Natural Gas Absorption</t>
  </si>
  <si>
    <t>Cubic Meters</t>
  </si>
  <si>
    <t>Units</t>
  </si>
  <si>
    <t>kWh</t>
  </si>
  <si>
    <t>Therms</t>
  </si>
  <si>
    <t>DCW - Electric Driven</t>
  </si>
  <si>
    <t>District Steam / Hot Water</t>
  </si>
  <si>
    <t>kBTU</t>
  </si>
  <si>
    <t>Conversion Factor</t>
  </si>
  <si>
    <t>Carbon</t>
  </si>
  <si>
    <t>kBtu Conversion Table</t>
  </si>
  <si>
    <t>Energy Unit</t>
  </si>
  <si>
    <t xml:space="preserve"> Factor</t>
  </si>
  <si>
    <t>kBtu</t>
  </si>
  <si>
    <t>MBtu</t>
  </si>
  <si>
    <t>GJ</t>
  </si>
  <si>
    <t>MWh</t>
  </si>
  <si>
    <t>Lbs</t>
  </si>
  <si>
    <t>kLbs</t>
  </si>
  <si>
    <t>MLbs</t>
  </si>
  <si>
    <t>kg</t>
  </si>
  <si>
    <t>Ton Hours</t>
  </si>
  <si>
    <t>cf</t>
  </si>
  <si>
    <t>ccf</t>
  </si>
  <si>
    <t>kcf</t>
  </si>
  <si>
    <t>National Average Values for Operational Carbon Emissions</t>
  </si>
  <si>
    <t>Fuel Source</t>
  </si>
  <si>
    <t>Emissions Factor
(kg-CO2e/kBtu)</t>
  </si>
  <si>
    <t>Biomass - Wood</t>
  </si>
  <si>
    <t>Propane</t>
  </si>
  <si>
    <t>Fuel Oil</t>
  </si>
  <si>
    <t>(kg-CO2e/yr)</t>
  </si>
  <si>
    <t>Amount</t>
  </si>
  <si>
    <t>How is ON-SITE renewable energy production metered by the project's utility company?</t>
  </si>
  <si>
    <t>Fill in the total energy PRODUCED by fuel type and identify the units of measurement. Use the dropdown menu to make selections where available.</t>
  </si>
  <si>
    <t>Fill in the total energy CONSUMED by fuel type and identify the units of measurement. Use the dropdown menu to make selections where available.</t>
  </si>
  <si>
    <t>Total Energy</t>
  </si>
  <si>
    <t>Total Op.Carbon</t>
  </si>
  <si>
    <t>Renewable Energy Type</t>
  </si>
  <si>
    <t>On-Site Total Produced</t>
  </si>
  <si>
    <t>On-Site Net/Excess</t>
  </si>
  <si>
    <t xml:space="preserve">Learn about how on-site energy is metered by exploring links provided to the right and/or checking with your local utility company. Most utility companies have a webpage that describes how to read your utility bill and how metering is configured. </t>
  </si>
  <si>
    <t>It's Not / Energy Code Minimum</t>
  </si>
  <si>
    <t>Consult</t>
  </si>
  <si>
    <t>Involve</t>
  </si>
  <si>
    <t>Collaborate</t>
  </si>
  <si>
    <t>Empower</t>
  </si>
  <si>
    <t>BENCHMARKING</t>
  </si>
  <si>
    <t>Social Cost of Carbon</t>
  </si>
  <si>
    <t>10-yr Social Cost of Carbon</t>
  </si>
  <si>
    <t>10-yr Social Cost of Carbon Intensity</t>
  </si>
  <si>
    <t>kg CO2e</t>
  </si>
  <si>
    <t>$ / ton CO2e</t>
  </si>
  <si>
    <t>$ / kg CO2e</t>
  </si>
  <si>
    <t>Total Embodied Carbon</t>
  </si>
  <si>
    <t>Total Operational Carbon, Inclusive of Renewables (10-yrs)</t>
  </si>
  <si>
    <t xml:space="preserve"> kg-CO2e</t>
  </si>
  <si>
    <t>Greenhouse Gas Equivalencies Calculator</t>
  </si>
  <si>
    <t>Convert results from units reported out by the carbon calculation tool to kg-CO2e→</t>
  </si>
  <si>
    <t>Provide total predicted embodied carbon results</t>
  </si>
  <si>
    <t>← This is baseline is auto generated based on the local energy code selected above</t>
  </si>
  <si>
    <t>Is ON-SITE renewable energy system installed, planned, or not included for the project?</t>
  </si>
  <si>
    <t xml:space="preserve">Does the project have a cooling tower? </t>
  </si>
  <si>
    <t xml:space="preserve">If yes, were strategies taken to conserve cooling tower water usage? </t>
  </si>
  <si>
    <t xml:space="preserve">If "Actual" is selected, provide actual usage from utility bills for all consumption AND production. </t>
  </si>
  <si>
    <t>ANNUAL ENERGY CONSUMPTION</t>
  </si>
  <si>
    <t>ANNUAL ENERGY PRODUCTION</t>
  </si>
  <si>
    <t>Electricity Consumption</t>
  </si>
  <si>
    <t>All other Fuel Type Consumption</t>
  </si>
  <si>
    <t>Total</t>
  </si>
  <si>
    <t>Energy Use</t>
  </si>
  <si>
    <t>Intensity (EUI)</t>
  </si>
  <si>
    <t>ANNUAL ENERGY + CARBON SUMMARY</t>
  </si>
  <si>
    <t>Net (Consumption-Production)</t>
  </si>
  <si>
    <t>Total Consumption</t>
  </si>
  <si>
    <t>Total Production</t>
  </si>
  <si>
    <t>ASHRAE 90.1-2013</t>
  </si>
  <si>
    <t>ASHRAE 90.1-2016</t>
  </si>
  <si>
    <t>ASHRAE 90.1-2019</t>
  </si>
  <si>
    <t>ASHRAE 90.1-2022</t>
  </si>
  <si>
    <t>Energy reduction this year from the Zero Tool baseline based on CBECS 2003</t>
  </si>
  <si>
    <t>ZeroTool</t>
  </si>
  <si>
    <t>Is the project pursuing certification with a third-party rating system?</t>
  </si>
  <si>
    <t>If so, record the certification(s) and year(s) achieved (if already certified).</t>
  </si>
  <si>
    <t>Inform</t>
  </si>
  <si>
    <t>Describe how the project came to be, including the client’s goals and what impact the finished project has made on the client, users, and/or the community.</t>
  </si>
  <si>
    <r>
      <t>How does the pr</t>
    </r>
    <r>
      <rPr>
        <sz val="10"/>
        <rFont val="Arial Nova"/>
        <family val="2"/>
      </rPr>
      <t xml:space="preserve">oject enhance equity among building occupants? Identify how the project promotes equitable communities. </t>
    </r>
  </si>
  <si>
    <t xml:space="preserve">The spider chart to below is a visual representation of your project's performance as it relates to the AIA's Frameworks for Design Excellence (F4DE). The intent is to use it as a comparative tool where you can quickly visualize areas of strength and opportunities for growth or improvement. Higher performing measures will have longer spokes that reach the outermost concentric circles, while measures that have greater potential will align more with the core of the chart. 
</t>
  </si>
  <si>
    <t>EPA Fact Sheet: Social Cost of Carbon</t>
  </si>
  <si>
    <t xml:space="preserve">Brookings Institute: Social Cost of Carbon Proposal </t>
  </si>
  <si>
    <t>Levels of Engagement Defined</t>
  </si>
  <si>
    <t>If an on-site energy system is installed, select the correct metering type,</t>
  </si>
  <si>
    <t xml:space="preserve"> for the energy summary to calculate correctly.</t>
  </si>
  <si>
    <t>Embodied Carbon Benchmarking Data→</t>
  </si>
  <si>
    <t>Good design elevates any project, no matter how small, with a thoughtful process that delivers both beauty and function in balance. It is the element that binds all the principles together with a big idea.</t>
  </si>
  <si>
    <t>Did the project take steps to avoid materials/manufacturers that perpetuate exploitative labor practices?</t>
  </si>
  <si>
    <t xml:space="preserve">Did the project take steps to avoid products that are harmful to the community where they are extracted / manuf.? </t>
  </si>
  <si>
    <t xml:space="preserve">Does the design include indoor air quality (IAQ) monitoring with real-time updates visible to occupants? </t>
  </si>
  <si>
    <t>IAQ issues can be related to contaminants, i.e. relative humidity, temp, PM2.5, VOCs, and CO2 levels</t>
  </si>
  <si>
    <t>Examples of Low Carbon Transit</t>
  </si>
  <si>
    <t>vulnerable frontline communities?</t>
  </si>
  <si>
    <t>Does the design address inequitable access to nature, exposure to heat, or exposure to pollutants in</t>
  </si>
  <si>
    <t>Universal Design (What is it?)</t>
  </si>
  <si>
    <t xml:space="preserve">Are universal design principles incorporated in the project to meet the needs of people with diverse abilities?  </t>
  </si>
  <si>
    <t>Can the design be accessed, understood, &amp; used by all people regardless of their age, size, ability, or disability?</t>
  </si>
  <si>
    <t>EPA WaterSense</t>
  </si>
  <si>
    <t>Does the design incorporate connections to the outdoors and/or opportunities for physical activity?</t>
  </si>
  <si>
    <t>Was ALL wood used on this project FSC certified?</t>
  </si>
  <si>
    <t xml:space="preserve">Answer yes if 95%+ of all wood (rough &amp; millwork) is certified </t>
  </si>
  <si>
    <t>Carbon Leadership Forum 2017 Study Data</t>
  </si>
  <si>
    <t>Passive Survivability</t>
  </si>
  <si>
    <t>AIA Guide to Building Reuse</t>
  </si>
  <si>
    <t>Passive survivability in this context refers to the building envelope being designed to maintain comfortable thermal conditions indoors in the event of extended loss of power (2+ days).</t>
  </si>
  <si>
    <t>$ / sf</t>
  </si>
  <si>
    <t>$</t>
  </si>
  <si>
    <r>
      <rPr>
        <b/>
        <i/>
        <sz val="10"/>
        <color theme="1" tint="0.499984740745262"/>
        <rFont val="Arial Nova"/>
        <family val="2"/>
      </rPr>
      <t>Optional prompts:</t>
    </r>
    <r>
      <rPr>
        <i/>
        <sz val="10"/>
        <color theme="1" tint="0.499984740745262"/>
        <rFont val="Arial Nova"/>
        <family val="2"/>
      </rPr>
      <t xml:space="preserve">
- Enclosure (thermal resistance, air tightness, testing, envelope commissioning, etc.) / glazing strategies
- Solar and renewable strategies 
- User education and operational strategies 
- Equipment strategies   - Energy model use and response during design</t>
    </r>
  </si>
  <si>
    <r>
      <rPr>
        <b/>
        <i/>
        <sz val="10"/>
        <color theme="1" tint="0.499984740745262"/>
        <rFont val="Arial Nova"/>
        <family val="2"/>
      </rPr>
      <t>Optional prompts:</t>
    </r>
    <r>
      <rPr>
        <i/>
        <sz val="10"/>
        <color theme="1" tint="0.499984740745262"/>
        <rFont val="Arial Nova"/>
        <family val="2"/>
      </rPr>
      <t xml:space="preserve">
- Human health: toxicity, chemicals of concern
- Daylight metrics used (sDA, ASE, UDI, etc.)– link to explanation, calculator
- Did you do a spatial daylight analysis?
- Natural ventilation, outdoor air strategies</t>
    </r>
  </si>
  <si>
    <t>i.e. cost-efficient or modular construction, shorter construction time, minimized footprint, etc.</t>
  </si>
  <si>
    <t>← This metric if auto calculated based on on-site renewables and type of utility metering.</t>
  </si>
  <si>
    <t>Provide a brief summary of systems (HVAC, hot water, light, etc.), include any clarifications required for energy reduction from benchmark.</t>
  </si>
  <si>
    <t>This file is designed to work correctly in Microsoft Excel 2019 or later. It will not work as designed in Google Sheets, Numbers, or an older version of Excel.  Fields that are not applicable or where information is unavailable can be left blank. 
Please report any bugs to aiacotenetwork@gmail.com. 
The COTE Network will review all reported issues, and feedback will be incorporated into the next annual update.</t>
  </si>
  <si>
    <t>v2026.1 - AIA Dallas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</si>
</sst>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
    <numFmt numFmtId="165" formatCode="0.000"/>
    <numFmt numFmtId="166" formatCode="&quot;$&quot;#,##0.00"/>
    <numFmt numFmtId="167" formatCode="&quot;$&quot;#,##0"/>
    <numFmt numFmtId="168" formatCode="#,##0.0"/>
  </numFmts>
  <fonts count="58" x14ac:knownFonts="1">
    <font>
      <sz val="11"/>
      <color theme="1"/>
      <name val="Calibri"/>
      <family val="2"/>
      <scheme val="minor"/>
    </font>
    <font>
      <u/>
      <sz val="11"/>
      <color theme="10"/>
      <name val="Calibri"/>
      <family val="2"/>
      <scheme val="minor"/>
    </font>
    <font>
      <sz val="11"/>
      <color theme="1"/>
      <name val="Calibri"/>
      <family val="2"/>
      <scheme val="minor"/>
    </font>
    <font>
      <b/>
      <sz val="11"/>
      <color rgb="FFFA7D00"/>
      <name val="Calibri"/>
      <family val="2"/>
      <scheme val="minor"/>
    </font>
    <font>
      <sz val="10"/>
      <color rgb="FF000000"/>
      <name val="Arial Nova"/>
      <family val="2"/>
    </font>
    <font>
      <sz val="10"/>
      <color theme="1"/>
      <name val="Arial Nova"/>
      <family val="2"/>
    </font>
    <font>
      <b/>
      <sz val="10"/>
      <color rgb="FF000000"/>
      <name val="Calibri"/>
      <family val="2"/>
    </font>
    <font>
      <b/>
      <sz val="10"/>
      <name val="Calibri"/>
      <family val="2"/>
    </font>
    <font>
      <sz val="10"/>
      <name val="Calibri"/>
      <family val="2"/>
    </font>
    <font>
      <sz val="10"/>
      <color rgb="FF000000"/>
      <name val="Calibri"/>
      <family val="2"/>
    </font>
    <font>
      <b/>
      <vertAlign val="subscript"/>
      <sz val="10"/>
      <color rgb="FF000000"/>
      <name val="Calibri"/>
      <family val="2"/>
    </font>
    <font>
      <b/>
      <sz val="10"/>
      <color theme="1"/>
      <name val="Arial Nova"/>
      <family val="2"/>
    </font>
    <font>
      <b/>
      <sz val="10"/>
      <name val="Arial Nova"/>
      <family val="2"/>
    </font>
    <font>
      <sz val="10"/>
      <color theme="0"/>
      <name val="Arial Nova"/>
      <family val="2"/>
    </font>
    <font>
      <b/>
      <i/>
      <sz val="10"/>
      <color theme="1"/>
      <name val="Arial Nova"/>
      <family val="2"/>
    </font>
    <font>
      <u/>
      <sz val="10"/>
      <color theme="10"/>
      <name val="Arial Nova"/>
      <family val="2"/>
    </font>
    <font>
      <sz val="10"/>
      <color theme="0" tint="-0.499984740745262"/>
      <name val="Arial Nova"/>
      <family val="2"/>
    </font>
    <font>
      <i/>
      <sz val="10"/>
      <color rgb="FFFF0000"/>
      <name val="Arial Nova"/>
      <family val="2"/>
    </font>
    <font>
      <sz val="10"/>
      <name val="Arial Nova"/>
      <family val="2"/>
    </font>
    <font>
      <i/>
      <sz val="10"/>
      <name val="Arial Nova"/>
      <family val="2"/>
    </font>
    <font>
      <sz val="10"/>
      <color theme="0" tint="-0.34998626667073579"/>
      <name val="Arial Nova"/>
      <family val="2"/>
    </font>
    <font>
      <b/>
      <sz val="10"/>
      <color theme="0" tint="-0.34998626667073579"/>
      <name val="Arial Nova"/>
      <family val="2"/>
    </font>
    <font>
      <i/>
      <sz val="10"/>
      <color theme="0" tint="-0.499984740745262"/>
      <name val="Arial Nova"/>
      <family val="2"/>
    </font>
    <font>
      <sz val="10"/>
      <color theme="8" tint="-0.499984740745262"/>
      <name val="Arial Nova"/>
      <family val="2"/>
    </font>
    <font>
      <sz val="10"/>
      <color theme="6" tint="-0.499984740745262"/>
      <name val="Arial Nova"/>
      <family val="2"/>
    </font>
    <font>
      <sz val="22"/>
      <color theme="0"/>
      <name val="Arial Nova"/>
      <family val="2"/>
    </font>
    <font>
      <sz val="10"/>
      <color theme="1" tint="4.9989318521683403E-2"/>
      <name val="Arial Nova"/>
      <family val="2"/>
    </font>
    <font>
      <sz val="8"/>
      <name val="Calibri"/>
      <family val="2"/>
      <scheme val="minor"/>
    </font>
    <font>
      <b/>
      <sz val="16"/>
      <color theme="0"/>
      <name val="Arial Nova"/>
      <family val="2"/>
    </font>
    <font>
      <sz val="11"/>
      <color theme="1"/>
      <name val="Arial"/>
      <family val="2"/>
    </font>
    <font>
      <sz val="10"/>
      <color theme="1" tint="0.499984740745262"/>
      <name val="Arial Nova"/>
      <family val="2"/>
    </font>
    <font>
      <u/>
      <sz val="10"/>
      <name val="Arial Nova"/>
      <family val="2"/>
    </font>
    <font>
      <b/>
      <sz val="10"/>
      <color theme="0"/>
      <name val="Arial Nova"/>
      <family val="2"/>
    </font>
    <font>
      <sz val="16"/>
      <color theme="0"/>
      <name val="Arial Nova"/>
      <family val="2"/>
    </font>
    <font>
      <u/>
      <sz val="10"/>
      <color theme="0"/>
      <name val="Arial Nova"/>
      <family val="2"/>
    </font>
    <font>
      <b/>
      <i/>
      <sz val="10"/>
      <color theme="0"/>
      <name val="Arial Nova"/>
      <family val="2"/>
    </font>
    <font>
      <sz val="10"/>
      <color theme="1" tint="0.499984740745262"/>
      <name val="Wingdings 3"/>
      <family val="1"/>
      <charset val="2"/>
    </font>
    <font>
      <sz val="10"/>
      <name val="Wingdings 3"/>
      <family val="1"/>
      <charset val="2"/>
    </font>
    <font>
      <i/>
      <sz val="10"/>
      <color theme="1" tint="0.499984740745262"/>
      <name val="Arial Nova"/>
      <family val="2"/>
    </font>
    <font>
      <i/>
      <sz val="10"/>
      <color theme="1"/>
      <name val="Arial Nova"/>
      <family val="2"/>
    </font>
    <font>
      <i/>
      <u/>
      <sz val="10"/>
      <color theme="10"/>
      <name val="Arial Nova"/>
      <family val="2"/>
    </font>
    <font>
      <b/>
      <i/>
      <sz val="10"/>
      <color theme="1" tint="0.499984740745262"/>
      <name val="Arial Nova"/>
      <family val="2"/>
    </font>
    <font>
      <b/>
      <i/>
      <sz val="10"/>
      <color theme="0" tint="-0.499984740745262"/>
      <name val="Arial Nova"/>
      <family val="2"/>
    </font>
    <font>
      <sz val="10"/>
      <color theme="0" tint="-4.9989318521683403E-2"/>
      <name val="Arial Nova"/>
      <family val="2"/>
    </font>
    <font>
      <i/>
      <sz val="10"/>
      <color theme="0"/>
      <name val="Arial Nova"/>
      <family val="2"/>
    </font>
    <font>
      <b/>
      <sz val="10"/>
      <color theme="0" tint="-4.9989318521683403E-2"/>
      <name val="Arial Nova"/>
      <family val="2"/>
    </font>
    <font>
      <sz val="28"/>
      <color theme="0"/>
      <name val="Wingdings"/>
      <charset val="2"/>
    </font>
    <font>
      <u/>
      <sz val="11"/>
      <color theme="0"/>
      <name val="Arial Nova"/>
      <family val="2"/>
    </font>
    <font>
      <sz val="10"/>
      <color theme="1"/>
      <name val="Wingdings 3"/>
      <family val="1"/>
      <charset val="2"/>
    </font>
    <font>
      <u/>
      <sz val="10"/>
      <color theme="10"/>
      <name val="Wingdings 3"/>
      <family val="1"/>
      <charset val="2"/>
    </font>
    <font>
      <i/>
      <sz val="10"/>
      <color theme="1"/>
      <name val="Wingdings 3"/>
      <family val="1"/>
      <charset val="2"/>
    </font>
    <font>
      <i/>
      <sz val="10"/>
      <color theme="1" tint="0.499984740745262"/>
      <name val="Wingdings 3"/>
      <family val="1"/>
      <charset val="2"/>
    </font>
    <font>
      <b/>
      <sz val="10"/>
      <color theme="1" tint="0.499984740745262"/>
      <name val="Arial Nova"/>
      <family val="2"/>
    </font>
    <font>
      <u/>
      <sz val="10"/>
      <color theme="1" tint="0.499984740745262"/>
      <name val="Calibri"/>
      <family val="2"/>
    </font>
    <font>
      <sz val="10"/>
      <color theme="1" tint="0.499984740745262"/>
      <name val="Calibri"/>
      <family val="2"/>
    </font>
    <font>
      <b/>
      <sz val="10"/>
      <color theme="1" tint="0.499984740745262"/>
      <name val="Arial"/>
      <family val="2"/>
    </font>
    <font>
      <sz val="10"/>
      <color theme="1" tint="0.499984740745262"/>
      <name val="Arial"/>
      <family val="2"/>
    </font>
    <font>
      <sz val="10"/>
      <color indexed="16"/>
      <name val="Arial Nova"/>
      <family val="2"/>
    </font>
  </fonts>
  <fills count="24">
    <fill>
      <patternFill patternType="none"/>
    </fill>
    <fill>
      <patternFill patternType="gray125"/>
    </fill>
    <fill>
      <patternFill patternType="solid">
        <fgColor theme="2" tint="-0.749992370372631"/>
        <bgColor indexed="64"/>
      </patternFill>
    </fill>
    <fill>
      <patternFill patternType="solid">
        <fgColor theme="2" tint="-0.499984740745262"/>
        <bgColor indexed="64"/>
      </patternFill>
    </fill>
    <fill>
      <patternFill patternType="solid">
        <fgColor rgb="FFF2F2F2"/>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rgb="FFAECAD0"/>
      </patternFill>
    </fill>
    <fill>
      <patternFill patternType="solid">
        <fgColor theme="2" tint="-9.9978637043366805E-2"/>
        <bgColor indexed="64"/>
      </patternFill>
    </fill>
    <fill>
      <patternFill patternType="solid">
        <fgColor theme="2" tint="-9.9978637043366805E-2"/>
        <bgColor rgb="FF76A5AF"/>
      </patternFill>
    </fill>
    <fill>
      <patternFill patternType="solid">
        <fgColor theme="2" tint="-9.9978637043366805E-2"/>
        <bgColor rgb="FFFFE599"/>
      </patternFill>
    </fill>
    <fill>
      <patternFill patternType="solid">
        <fgColor theme="2" tint="-9.9978637043366805E-2"/>
        <bgColor rgb="FFB7CDD1"/>
      </patternFill>
    </fill>
    <fill>
      <patternFill patternType="solid">
        <fgColor rgb="FFFFFFFF"/>
        <bgColor rgb="FFFFFFFF"/>
      </patternFill>
    </fill>
    <fill>
      <patternFill patternType="solid">
        <fgColor theme="2" tint="-0.249977111117893"/>
        <bgColor rgb="FFFFFFFF"/>
      </patternFill>
    </fill>
    <fill>
      <patternFill patternType="solid">
        <fgColor theme="2" tint="-9.9978637043366805E-2"/>
        <bgColor rgb="FFCCCCCC"/>
      </patternFill>
    </fill>
    <fill>
      <patternFill patternType="solid">
        <fgColor theme="2" tint="-0.249977111117893"/>
        <bgColor rgb="FFFFE599"/>
      </patternFill>
    </fill>
    <fill>
      <patternFill patternType="solid">
        <fgColor theme="2" tint="-0.249977111117893"/>
        <bgColor rgb="FFB7CDD1"/>
      </patternFill>
    </fill>
    <fill>
      <patternFill patternType="solid">
        <fgColor theme="2" tint="-0.249977111117893"/>
        <bgColor rgb="FFCCCCCC"/>
      </patternFill>
    </fill>
    <fill>
      <patternFill patternType="solid">
        <fgColor theme="0" tint="-0.14999847407452621"/>
        <bgColor indexed="64"/>
      </patternFill>
    </fill>
    <fill>
      <patternFill patternType="solid">
        <fgColor theme="1"/>
        <bgColor indexed="64"/>
      </patternFill>
    </fill>
    <fill>
      <patternFill patternType="solid">
        <fgColor theme="0" tint="-4.9989318521683403E-2"/>
        <bgColor rgb="FFCCCCCC"/>
      </patternFill>
    </fill>
    <fill>
      <patternFill patternType="solid">
        <fgColor theme="1" tint="0.499984740745262"/>
        <bgColor indexed="64"/>
      </patternFill>
    </fill>
    <fill>
      <patternFill patternType="solid">
        <fgColor theme="1" tint="0.499984740745262"/>
        <bgColor rgb="FFF2F2F2"/>
      </patternFill>
    </fill>
    <fill>
      <patternFill patternType="solid">
        <fgColor theme="1"/>
        <bgColor auto="1"/>
      </patternFill>
    </fill>
  </fills>
  <borders count="84">
    <border>
      <left/>
      <right/>
      <top/>
      <bottom/>
      <diagonal/>
    </border>
    <border>
      <left style="dotted">
        <color auto="1"/>
      </left>
      <right style="dotted">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otted">
        <color auto="1"/>
      </bottom>
      <diagonal/>
    </border>
    <border>
      <left/>
      <right/>
      <top/>
      <bottom style="thick">
        <color auto="1"/>
      </bottom>
      <diagonal/>
    </border>
    <border>
      <left style="thin">
        <color rgb="FF7F7F7F"/>
      </left>
      <right style="thin">
        <color rgb="FF7F7F7F"/>
      </right>
      <top style="thin">
        <color rgb="FF7F7F7F"/>
      </top>
      <bottom style="thin">
        <color rgb="FF7F7F7F"/>
      </bottom>
      <diagonal/>
    </border>
    <border>
      <left style="dotted">
        <color auto="1"/>
      </left>
      <right/>
      <top/>
      <bottom style="medium">
        <color indexed="64"/>
      </bottom>
      <diagonal/>
    </border>
    <border>
      <left/>
      <right style="dotted">
        <color indexed="64"/>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right style="medium">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rgb="FF000000"/>
      </left>
      <right style="medium">
        <color rgb="FF000000"/>
      </right>
      <top/>
      <bottom/>
      <diagonal/>
    </border>
    <border>
      <left style="thin">
        <color rgb="FF000000"/>
      </left>
      <right style="medium">
        <color rgb="FF000000"/>
      </right>
      <top/>
      <bottom/>
      <diagonal/>
    </border>
    <border>
      <left style="thin">
        <color rgb="FF000000"/>
      </left>
      <right style="medium">
        <color indexed="64"/>
      </right>
      <top/>
      <bottom/>
      <diagonal/>
    </border>
    <border>
      <left style="thin">
        <color rgb="FF000000"/>
      </left>
      <right style="medium">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rgb="FF000000"/>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right style="medium">
        <color indexed="64"/>
      </right>
      <top style="medium">
        <color rgb="FF000000"/>
      </top>
      <bottom/>
      <diagonal/>
    </border>
    <border>
      <left/>
      <right style="medium">
        <color indexed="64"/>
      </right>
      <top/>
      <bottom style="medium">
        <color rgb="FF000000"/>
      </bottom>
      <diagonal/>
    </border>
    <border>
      <left style="medium">
        <color rgb="FF000000"/>
      </left>
      <right/>
      <top style="medium">
        <color indexed="64"/>
      </top>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top/>
      <bottom style="medium">
        <color indexed="64"/>
      </bottom>
      <diagonal/>
    </border>
    <border>
      <left style="medium">
        <color indexed="64"/>
      </left>
      <right/>
      <top style="medium">
        <color rgb="FF000000"/>
      </top>
      <bottom/>
      <diagonal/>
    </border>
    <border>
      <left style="medium">
        <color indexed="64"/>
      </left>
      <right/>
      <top/>
      <bottom style="medium">
        <color rgb="FF000000"/>
      </bottom>
      <diagonal/>
    </border>
    <border>
      <left/>
      <right style="medium">
        <color rgb="FF000000"/>
      </right>
      <top/>
      <bottom style="thick">
        <color indexed="64"/>
      </bottom>
      <diagonal/>
    </border>
    <border>
      <left style="medium">
        <color rgb="FF000000"/>
      </left>
      <right style="medium">
        <color indexed="64"/>
      </right>
      <top/>
      <bottom style="thick">
        <color indexed="64"/>
      </bottom>
      <diagonal/>
    </border>
    <border>
      <left style="medium">
        <color rgb="FF000000"/>
      </left>
      <right/>
      <top/>
      <bottom style="thick">
        <color indexed="64"/>
      </bottom>
      <diagonal/>
    </border>
    <border>
      <left style="medium">
        <color indexed="64"/>
      </left>
      <right style="medium">
        <color rgb="FF000000"/>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style="medium">
        <color indexed="64"/>
      </left>
      <right style="medium">
        <color indexed="64"/>
      </right>
      <top/>
      <bottom style="thick">
        <color auto="1"/>
      </bottom>
      <diagonal/>
    </border>
    <border>
      <left style="medium">
        <color indexed="64"/>
      </left>
      <right style="medium">
        <color rgb="FF000000"/>
      </right>
      <top/>
      <bottom style="thick">
        <color auto="1"/>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indexed="64"/>
      </right>
      <top/>
      <bottom/>
      <diagonal/>
    </border>
    <border>
      <left style="thin">
        <color theme="0"/>
      </left>
      <right/>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s>
  <cellStyleXfs count="6">
    <xf numFmtId="0" fontId="0" fillId="0" borderId="0"/>
    <xf numFmtId="0" fontId="1" fillId="0" borderId="0" applyNumberForma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3" fillId="4" borderId="12" applyNumberFormat="0" applyAlignment="0" applyProtection="0"/>
    <xf numFmtId="0" fontId="29" fillId="0" borderId="0"/>
  </cellStyleXfs>
  <cellXfs count="584">
    <xf numFmtId="0" fontId="0" fillId="0" borderId="0" xfId="0"/>
    <xf numFmtId="2" fontId="8" fillId="7" borderId="20" xfId="0" applyNumberFormat="1" applyFont="1" applyFill="1" applyBorder="1"/>
    <xf numFmtId="2" fontId="8" fillId="7" borderId="23" xfId="0" applyNumberFormat="1" applyFont="1" applyFill="1" applyBorder="1" applyAlignment="1">
      <alignment horizontal="center"/>
    </xf>
    <xf numFmtId="2" fontId="8" fillId="7" borderId="22" xfId="0" applyNumberFormat="1" applyFont="1" applyFill="1" applyBorder="1"/>
    <xf numFmtId="9" fontId="8" fillId="10" borderId="37" xfId="0" applyNumberFormat="1" applyFont="1" applyFill="1" applyBorder="1"/>
    <xf numFmtId="0" fontId="9" fillId="11" borderId="0" xfId="0" applyFont="1" applyFill="1" applyAlignment="1">
      <alignment horizontal="right"/>
    </xf>
    <xf numFmtId="0" fontId="9" fillId="11" borderId="16" xfId="0" applyFont="1" applyFill="1" applyBorder="1" applyAlignment="1">
      <alignment horizontal="center"/>
    </xf>
    <xf numFmtId="164" fontId="9" fillId="11" borderId="16" xfId="0" applyNumberFormat="1" applyFont="1" applyFill="1" applyBorder="1" applyAlignment="1">
      <alignment horizontal="center"/>
    </xf>
    <xf numFmtId="0" fontId="9" fillId="11" borderId="18" xfId="0" applyFont="1" applyFill="1" applyBorder="1" applyAlignment="1">
      <alignment horizontal="right"/>
    </xf>
    <xf numFmtId="9" fontId="9" fillId="11" borderId="0" xfId="0" applyNumberFormat="1" applyFont="1" applyFill="1" applyAlignment="1">
      <alignment horizontal="right"/>
    </xf>
    <xf numFmtId="164" fontId="9" fillId="11" borderId="19" xfId="0" applyNumberFormat="1" applyFont="1" applyFill="1" applyBorder="1" applyAlignment="1">
      <alignment horizontal="center"/>
    </xf>
    <xf numFmtId="164" fontId="9" fillId="11" borderId="0" xfId="0" applyNumberFormat="1" applyFont="1" applyFill="1" applyAlignment="1">
      <alignment horizontal="right"/>
    </xf>
    <xf numFmtId="1" fontId="9" fillId="11" borderId="0" xfId="0" applyNumberFormat="1" applyFont="1" applyFill="1" applyAlignment="1">
      <alignment horizontal="center"/>
    </xf>
    <xf numFmtId="164" fontId="9" fillId="11" borderId="18" xfId="0" applyNumberFormat="1" applyFont="1" applyFill="1" applyBorder="1" applyAlignment="1">
      <alignment horizontal="right"/>
    </xf>
    <xf numFmtId="164" fontId="9" fillId="11" borderId="19" xfId="0" applyNumberFormat="1" applyFont="1" applyFill="1" applyBorder="1" applyAlignment="1">
      <alignment horizontal="right"/>
    </xf>
    <xf numFmtId="9" fontId="8" fillId="10" borderId="38" xfId="0" applyNumberFormat="1" applyFont="1" applyFill="1" applyBorder="1"/>
    <xf numFmtId="9" fontId="8" fillId="10" borderId="39" xfId="0" applyNumberFormat="1" applyFont="1" applyFill="1" applyBorder="1"/>
    <xf numFmtId="0" fontId="9" fillId="11" borderId="0" xfId="0" applyFont="1" applyFill="1" applyAlignment="1">
      <alignment horizontal="center"/>
    </xf>
    <xf numFmtId="0" fontId="9" fillId="12" borderId="0" xfId="0" applyFont="1" applyFill="1"/>
    <xf numFmtId="0" fontId="9" fillId="13" borderId="7" xfId="0" applyFont="1" applyFill="1" applyBorder="1"/>
    <xf numFmtId="9" fontId="9" fillId="13" borderId="9" xfId="0" applyNumberFormat="1" applyFont="1" applyFill="1" applyBorder="1"/>
    <xf numFmtId="0" fontId="5" fillId="6" borderId="0" xfId="0" applyFont="1" applyFill="1" applyAlignment="1">
      <alignment vertical="top"/>
    </xf>
    <xf numFmtId="0" fontId="5" fillId="6" borderId="0" xfId="0" applyFont="1" applyFill="1" applyAlignment="1">
      <alignment vertical="top" wrapText="1"/>
    </xf>
    <xf numFmtId="0" fontId="5" fillId="0" borderId="0" xfId="0" applyFont="1" applyAlignment="1">
      <alignment vertical="top"/>
    </xf>
    <xf numFmtId="0" fontId="5" fillId="0" borderId="1" xfId="0" applyFont="1" applyBorder="1" applyAlignment="1">
      <alignment vertical="top"/>
    </xf>
    <xf numFmtId="0" fontId="5" fillId="0" borderId="14" xfId="0" applyFont="1" applyBorder="1" applyAlignment="1">
      <alignment vertical="top"/>
    </xf>
    <xf numFmtId="0" fontId="5" fillId="0" borderId="0" xfId="0" applyFont="1" applyAlignment="1">
      <alignment vertical="top" wrapText="1"/>
    </xf>
    <xf numFmtId="9" fontId="8" fillId="10" borderId="0" xfId="0" applyNumberFormat="1" applyFont="1" applyFill="1"/>
    <xf numFmtId="0" fontId="20" fillId="6" borderId="0" xfId="0" applyFont="1" applyFill="1" applyAlignment="1">
      <alignment vertical="top"/>
    </xf>
    <xf numFmtId="0" fontId="20" fillId="6" borderId="13" xfId="0" applyFont="1" applyFill="1" applyBorder="1" applyAlignment="1">
      <alignment vertical="top"/>
    </xf>
    <xf numFmtId="0" fontId="20" fillId="6" borderId="5" xfId="0" applyFont="1" applyFill="1" applyBorder="1" applyAlignment="1">
      <alignment vertical="top"/>
    </xf>
    <xf numFmtId="0" fontId="20" fillId="6" borderId="6" xfId="0" applyFont="1" applyFill="1" applyBorder="1" applyAlignment="1">
      <alignment vertical="top" wrapText="1"/>
    </xf>
    <xf numFmtId="0" fontId="20" fillId="6" borderId="8" xfId="0" applyFont="1" applyFill="1" applyBorder="1" applyAlignment="1">
      <alignment vertical="top" wrapText="1"/>
    </xf>
    <xf numFmtId="0" fontId="18" fillId="6" borderId="0" xfId="0" applyFont="1" applyFill="1" applyAlignment="1">
      <alignment horizontal="left" vertical="center"/>
    </xf>
    <xf numFmtId="0" fontId="5" fillId="6" borderId="3" xfId="0" applyFont="1" applyFill="1" applyBorder="1" applyAlignment="1">
      <alignment vertical="top"/>
    </xf>
    <xf numFmtId="0" fontId="9" fillId="11" borderId="7" xfId="0" applyFont="1" applyFill="1" applyBorder="1" applyAlignment="1">
      <alignment horizontal="right"/>
    </xf>
    <xf numFmtId="164" fontId="9" fillId="11" borderId="8" xfId="0" applyNumberFormat="1" applyFont="1" applyFill="1" applyBorder="1" applyAlignment="1">
      <alignment horizontal="right"/>
    </xf>
    <xf numFmtId="164" fontId="9" fillId="11" borderId="9" xfId="0" applyNumberFormat="1" applyFont="1" applyFill="1" applyBorder="1" applyAlignment="1">
      <alignment horizontal="right"/>
    </xf>
    <xf numFmtId="9" fontId="8" fillId="10" borderId="11" xfId="0" applyNumberFormat="1" applyFont="1" applyFill="1" applyBorder="1"/>
    <xf numFmtId="9" fontId="8" fillId="10" borderId="57" xfId="0" applyNumberFormat="1" applyFont="1" applyFill="1" applyBorder="1"/>
    <xf numFmtId="0" fontId="9" fillId="11" borderId="11" xfId="0" applyFont="1" applyFill="1" applyBorder="1" applyAlignment="1">
      <alignment horizontal="right"/>
    </xf>
    <xf numFmtId="0" fontId="9" fillId="11" borderId="11" xfId="0" applyFont="1" applyFill="1" applyBorder="1" applyAlignment="1">
      <alignment horizontal="center"/>
    </xf>
    <xf numFmtId="164" fontId="9" fillId="11" borderId="11" xfId="0" applyNumberFormat="1" applyFont="1" applyFill="1" applyBorder="1" applyAlignment="1">
      <alignment horizontal="center"/>
    </xf>
    <xf numFmtId="0" fontId="9" fillId="11" borderId="58" xfId="0" applyFont="1" applyFill="1" applyBorder="1" applyAlignment="1">
      <alignment horizontal="right"/>
    </xf>
    <xf numFmtId="9" fontId="9" fillId="11" borderId="11" xfId="0" applyNumberFormat="1" applyFont="1" applyFill="1" applyBorder="1" applyAlignment="1">
      <alignment horizontal="right"/>
    </xf>
    <xf numFmtId="164" fontId="9" fillId="11" borderId="56" xfId="0" applyNumberFormat="1" applyFont="1" applyFill="1" applyBorder="1" applyAlignment="1">
      <alignment horizontal="center"/>
    </xf>
    <xf numFmtId="164" fontId="9" fillId="11" borderId="11" xfId="0" applyNumberFormat="1" applyFont="1" applyFill="1" applyBorder="1" applyAlignment="1">
      <alignment horizontal="right"/>
    </xf>
    <xf numFmtId="1" fontId="9" fillId="11" borderId="11" xfId="0" applyNumberFormat="1" applyFont="1" applyFill="1" applyBorder="1" applyAlignment="1">
      <alignment horizontal="center"/>
    </xf>
    <xf numFmtId="164" fontId="9" fillId="11" borderId="58" xfId="0" applyNumberFormat="1" applyFont="1" applyFill="1" applyBorder="1" applyAlignment="1">
      <alignment horizontal="right"/>
    </xf>
    <xf numFmtId="164" fontId="9" fillId="11" borderId="56" xfId="0" applyNumberFormat="1" applyFont="1" applyFill="1" applyBorder="1" applyAlignment="1">
      <alignment horizontal="right"/>
    </xf>
    <xf numFmtId="9" fontId="8" fillId="10" borderId="61" xfId="0" applyNumberFormat="1" applyFont="1" applyFill="1" applyBorder="1"/>
    <xf numFmtId="9" fontId="8" fillId="10" borderId="62" xfId="0" applyNumberFormat="1" applyFont="1" applyFill="1" applyBorder="1"/>
    <xf numFmtId="9" fontId="8" fillId="10" borderId="63" xfId="0" applyNumberFormat="1" applyFont="1" applyFill="1" applyBorder="1"/>
    <xf numFmtId="1" fontId="9" fillId="14" borderId="0" xfId="0" applyNumberFormat="1" applyFont="1" applyFill="1" applyAlignment="1">
      <alignment horizontal="center"/>
    </xf>
    <xf numFmtId="9" fontId="8" fillId="15" borderId="61" xfId="0" applyNumberFormat="1" applyFont="1" applyFill="1" applyBorder="1"/>
    <xf numFmtId="9" fontId="8" fillId="15" borderId="0" xfId="0" applyNumberFormat="1" applyFont="1" applyFill="1"/>
    <xf numFmtId="9" fontId="8" fillId="15" borderId="38" xfId="0" applyNumberFormat="1" applyFont="1" applyFill="1" applyBorder="1"/>
    <xf numFmtId="9" fontId="8" fillId="15" borderId="39" xfId="0" applyNumberFormat="1" applyFont="1" applyFill="1" applyBorder="1"/>
    <xf numFmtId="0" fontId="9" fillId="16" borderId="0" xfId="0" applyFont="1" applyFill="1" applyAlignment="1">
      <alignment horizontal="right"/>
    </xf>
    <xf numFmtId="0" fontId="9" fillId="16" borderId="0" xfId="0" applyFont="1" applyFill="1" applyAlignment="1">
      <alignment horizontal="center"/>
    </xf>
    <xf numFmtId="164" fontId="9" fillId="16" borderId="19" xfId="0" applyNumberFormat="1" applyFont="1" applyFill="1" applyBorder="1" applyAlignment="1">
      <alignment horizontal="center"/>
    </xf>
    <xf numFmtId="0" fontId="9" fillId="16" borderId="18" xfId="0" applyFont="1" applyFill="1" applyBorder="1" applyAlignment="1">
      <alignment horizontal="right"/>
    </xf>
    <xf numFmtId="9" fontId="9" fillId="16" borderId="0" xfId="0" applyNumberFormat="1" applyFont="1" applyFill="1" applyAlignment="1">
      <alignment horizontal="right"/>
    </xf>
    <xf numFmtId="0" fontId="9" fillId="17" borderId="0" xfId="0" applyFont="1" applyFill="1" applyAlignment="1">
      <alignment horizontal="right"/>
    </xf>
    <xf numFmtId="1" fontId="9" fillId="17" borderId="0" xfId="0" applyNumberFormat="1" applyFont="1" applyFill="1" applyAlignment="1">
      <alignment horizontal="center"/>
    </xf>
    <xf numFmtId="164" fontId="9" fillId="16" borderId="18" xfId="0" applyNumberFormat="1" applyFont="1" applyFill="1" applyBorder="1" applyAlignment="1">
      <alignment horizontal="right"/>
    </xf>
    <xf numFmtId="164" fontId="9" fillId="16" borderId="0" xfId="0" applyNumberFormat="1" applyFont="1" applyFill="1" applyAlignment="1">
      <alignment horizontal="right"/>
    </xf>
    <xf numFmtId="164" fontId="9" fillId="16" borderId="19" xfId="0" applyNumberFormat="1" applyFont="1" applyFill="1" applyBorder="1" applyAlignment="1">
      <alignment horizontal="right"/>
    </xf>
    <xf numFmtId="0" fontId="6" fillId="7" borderId="16" xfId="0" applyFont="1" applyFill="1" applyBorder="1" applyAlignment="1">
      <alignment horizontal="center" vertical="center"/>
    </xf>
    <xf numFmtId="0" fontId="6" fillId="7" borderId="0" xfId="0" applyFont="1" applyFill="1" applyAlignment="1">
      <alignment horizontal="center" vertical="center"/>
    </xf>
    <xf numFmtId="0" fontId="6" fillId="7" borderId="21" xfId="0" applyFont="1" applyFill="1" applyBorder="1" applyAlignment="1">
      <alignment horizontal="center" vertical="center"/>
    </xf>
    <xf numFmtId="0" fontId="12" fillId="3" borderId="2" xfId="0" applyFont="1" applyFill="1" applyBorder="1" applyAlignment="1">
      <alignment vertical="top"/>
    </xf>
    <xf numFmtId="0" fontId="18" fillId="3" borderId="3" xfId="0" applyFont="1" applyFill="1" applyBorder="1" applyAlignment="1">
      <alignment vertical="top"/>
    </xf>
    <xf numFmtId="0" fontId="18" fillId="3" borderId="4" xfId="0" applyFont="1" applyFill="1" applyBorder="1" applyAlignment="1">
      <alignment vertical="top" wrapText="1"/>
    </xf>
    <xf numFmtId="0" fontId="18" fillId="3" borderId="5" xfId="0" applyFont="1" applyFill="1" applyBorder="1" applyAlignment="1">
      <alignment vertical="top"/>
    </xf>
    <xf numFmtId="0" fontId="18" fillId="3" borderId="0" xfId="0" applyFont="1" applyFill="1" applyAlignment="1">
      <alignment vertical="top"/>
    </xf>
    <xf numFmtId="0" fontId="31" fillId="3" borderId="6" xfId="1" applyFont="1" applyFill="1" applyBorder="1" applyAlignment="1">
      <alignment vertical="top" wrapText="1"/>
    </xf>
    <xf numFmtId="0" fontId="18" fillId="3" borderId="6" xfId="0" applyFont="1" applyFill="1" applyBorder="1" applyAlignment="1">
      <alignment vertical="top" wrapText="1"/>
    </xf>
    <xf numFmtId="0" fontId="19" fillId="3" borderId="6" xfId="0" applyFont="1" applyFill="1" applyBorder="1" applyAlignment="1">
      <alignment vertical="top" wrapText="1"/>
    </xf>
    <xf numFmtId="0" fontId="18" fillId="3" borderId="0" xfId="0" applyFont="1" applyFill="1" applyAlignment="1">
      <alignment vertical="top" wrapText="1"/>
    </xf>
    <xf numFmtId="0" fontId="32" fillId="2" borderId="10" xfId="0" applyFont="1" applyFill="1" applyBorder="1" applyAlignment="1">
      <alignment vertical="top"/>
    </xf>
    <xf numFmtId="0" fontId="13" fillId="2" borderId="0" xfId="0" applyFont="1" applyFill="1" applyAlignment="1">
      <alignment vertical="top"/>
    </xf>
    <xf numFmtId="0" fontId="13" fillId="2" borderId="6" xfId="0" applyFont="1" applyFill="1" applyBorder="1" applyAlignment="1">
      <alignment vertical="top" wrapText="1"/>
    </xf>
    <xf numFmtId="0" fontId="13" fillId="2" borderId="5" xfId="0" applyFont="1" applyFill="1" applyBorder="1" applyAlignment="1">
      <alignment vertical="top"/>
    </xf>
    <xf numFmtId="0" fontId="13" fillId="2" borderId="7" xfId="0" applyFont="1" applyFill="1" applyBorder="1" applyAlignment="1">
      <alignment vertical="top"/>
    </xf>
    <xf numFmtId="0" fontId="13" fillId="2" borderId="8" xfId="0" applyFont="1" applyFill="1" applyBorder="1" applyAlignment="1">
      <alignment vertical="top"/>
    </xf>
    <xf numFmtId="0" fontId="13" fillId="2" borderId="9" xfId="0" applyFont="1" applyFill="1" applyBorder="1" applyAlignment="1">
      <alignment vertical="top" wrapText="1"/>
    </xf>
    <xf numFmtId="0" fontId="5" fillId="0" borderId="0" xfId="0" applyFont="1"/>
    <xf numFmtId="0" fontId="11" fillId="0" borderId="0" xfId="0" applyFont="1"/>
    <xf numFmtId="0" fontId="11" fillId="0" borderId="0" xfId="0" applyFont="1" applyAlignment="1">
      <alignment vertical="top"/>
    </xf>
    <xf numFmtId="0" fontId="11" fillId="0" borderId="0" xfId="0" applyFont="1" applyAlignment="1">
      <alignment horizontal="left" vertical="top"/>
    </xf>
    <xf numFmtId="9" fontId="5" fillId="0" borderId="0" xfId="3" applyFont="1" applyAlignment="1">
      <alignment horizontal="left" vertical="top"/>
    </xf>
    <xf numFmtId="0" fontId="5" fillId="0" borderId="0" xfId="0" applyFont="1" applyAlignment="1">
      <alignment horizontal="left" vertical="top"/>
    </xf>
    <xf numFmtId="164" fontId="9" fillId="11" borderId="0" xfId="0" applyNumberFormat="1" applyFont="1" applyFill="1" applyAlignment="1">
      <alignment horizontal="left"/>
    </xf>
    <xf numFmtId="0" fontId="9" fillId="14" borderId="0" xfId="0" applyFont="1" applyFill="1" applyAlignment="1">
      <alignment horizontal="left"/>
    </xf>
    <xf numFmtId="0" fontId="9" fillId="17" borderId="0" xfId="0" applyFont="1" applyFill="1" applyAlignment="1">
      <alignment horizontal="left"/>
    </xf>
    <xf numFmtId="164" fontId="9" fillId="11" borderId="11" xfId="0" applyNumberFormat="1" applyFont="1" applyFill="1" applyBorder="1" applyAlignment="1">
      <alignment horizontal="left"/>
    </xf>
    <xf numFmtId="0" fontId="9" fillId="12" borderId="0" xfId="0" applyFont="1" applyFill="1" applyAlignment="1">
      <alignment horizontal="left"/>
    </xf>
    <xf numFmtId="2" fontId="5" fillId="0" borderId="0" xfId="0" applyNumberFormat="1" applyFont="1" applyAlignment="1">
      <alignment vertical="top"/>
    </xf>
    <xf numFmtId="0" fontId="6" fillId="14" borderId="0" xfId="0" applyFont="1" applyFill="1" applyAlignment="1">
      <alignment vertical="top" wrapText="1"/>
    </xf>
    <xf numFmtId="0" fontId="6" fillId="14" borderId="0" xfId="0" applyFont="1" applyFill="1" applyAlignment="1">
      <alignment wrapText="1"/>
    </xf>
    <xf numFmtId="0" fontId="6" fillId="14" borderId="71" xfId="0" applyFont="1" applyFill="1" applyBorder="1" applyAlignment="1">
      <alignment horizontal="left" wrapText="1"/>
    </xf>
    <xf numFmtId="0" fontId="6" fillId="14" borderId="71" xfId="0" applyFont="1" applyFill="1" applyBorder="1" applyAlignment="1">
      <alignment wrapText="1"/>
    </xf>
    <xf numFmtId="0" fontId="9" fillId="14" borderId="0" xfId="0" applyFont="1" applyFill="1" applyAlignment="1">
      <alignment horizontal="left" vertical="top" wrapText="1"/>
    </xf>
    <xf numFmtId="0" fontId="6" fillId="14" borderId="0" xfId="0" applyFont="1" applyFill="1" applyAlignment="1">
      <alignment vertical="top"/>
    </xf>
    <xf numFmtId="0" fontId="9" fillId="14" borderId="0" xfId="0" applyFont="1" applyFill="1" applyAlignment="1">
      <alignment horizontal="center" vertical="top"/>
    </xf>
    <xf numFmtId="0" fontId="6" fillId="14" borderId="71" xfId="0" applyFont="1" applyFill="1" applyBorder="1" applyAlignment="1">
      <alignment horizontal="left"/>
    </xf>
    <xf numFmtId="0" fontId="26" fillId="18" borderId="70" xfId="0" applyFont="1" applyFill="1" applyBorder="1" applyAlignment="1" applyProtection="1">
      <alignment horizontal="center" vertical="center"/>
      <protection locked="0"/>
    </xf>
    <xf numFmtId="0" fontId="32" fillId="23" borderId="65" xfId="1" applyFont="1" applyFill="1" applyBorder="1" applyAlignment="1" applyProtection="1">
      <alignment horizontal="center" vertical="center" wrapText="1"/>
    </xf>
    <xf numFmtId="0" fontId="26" fillId="18" borderId="66" xfId="4" applyFont="1" applyFill="1" applyBorder="1" applyAlignment="1" applyProtection="1">
      <alignment horizontal="left" vertical="top" wrapText="1"/>
      <protection locked="0"/>
    </xf>
    <xf numFmtId="0" fontId="26" fillId="18" borderId="65" xfId="4" applyFont="1" applyFill="1" applyBorder="1" applyAlignment="1" applyProtection="1">
      <alignment horizontal="left" vertical="top" wrapText="1"/>
      <protection locked="0"/>
    </xf>
    <xf numFmtId="0" fontId="26" fillId="18" borderId="67" xfId="4" applyFont="1" applyFill="1" applyBorder="1" applyAlignment="1" applyProtection="1">
      <alignment horizontal="left" vertical="top" wrapText="1"/>
      <protection locked="0"/>
    </xf>
    <xf numFmtId="0" fontId="26" fillId="18" borderId="66" xfId="0" applyFont="1" applyFill="1" applyBorder="1" applyAlignment="1" applyProtection="1">
      <alignment horizontal="center" vertical="center"/>
      <protection locked="0"/>
    </xf>
    <xf numFmtId="0" fontId="26" fillId="18" borderId="67" xfId="0" applyFont="1" applyFill="1" applyBorder="1" applyAlignment="1" applyProtection="1">
      <alignment horizontal="center" vertical="center"/>
      <protection locked="0"/>
    </xf>
    <xf numFmtId="0" fontId="31" fillId="6" borderId="78" xfId="1" applyFont="1" applyFill="1" applyBorder="1" applyAlignment="1" applyProtection="1">
      <alignment horizontal="left" vertical="top" wrapText="1" indent="1"/>
    </xf>
    <xf numFmtId="0" fontId="38" fillId="5" borderId="0" xfId="1" applyFont="1" applyFill="1" applyBorder="1" applyAlignment="1" applyProtection="1">
      <alignment horizontal="left" vertical="top" wrapText="1" indent="1"/>
    </xf>
    <xf numFmtId="167" fontId="11" fillId="5" borderId="70" xfId="2" applyNumberFormat="1" applyFont="1" applyFill="1" applyBorder="1" applyAlignment="1" applyProtection="1">
      <alignment horizontal="center" vertical="center"/>
    </xf>
    <xf numFmtId="166" fontId="11" fillId="5" borderId="70" xfId="2" applyNumberFormat="1" applyFont="1" applyFill="1" applyBorder="1" applyAlignment="1" applyProtection="1">
      <alignment horizontal="center" vertical="center"/>
    </xf>
    <xf numFmtId="0" fontId="40" fillId="5" borderId="69" xfId="1" applyFont="1" applyFill="1" applyBorder="1" applyAlignment="1" applyProtection="1">
      <alignment horizontal="left" vertical="top" wrapText="1" indent="1"/>
    </xf>
    <xf numFmtId="0" fontId="38" fillId="5" borderId="75" xfId="1" applyFont="1" applyFill="1" applyBorder="1" applyAlignment="1" applyProtection="1">
      <alignment horizontal="left" vertical="top" wrapText="1" indent="1"/>
    </xf>
    <xf numFmtId="0" fontId="38" fillId="5" borderId="69" xfId="1" applyFont="1" applyFill="1" applyBorder="1" applyAlignment="1" applyProtection="1">
      <alignment horizontal="left" vertical="top" wrapText="1" indent="1"/>
    </xf>
    <xf numFmtId="3" fontId="26" fillId="18" borderId="70" xfId="0" applyNumberFormat="1" applyFont="1" applyFill="1" applyBorder="1" applyAlignment="1" applyProtection="1">
      <alignment horizontal="center" vertical="center"/>
      <protection locked="0"/>
    </xf>
    <xf numFmtId="9" fontId="26" fillId="18" borderId="66" xfId="3" applyFont="1" applyFill="1" applyBorder="1" applyAlignment="1" applyProtection="1">
      <alignment horizontal="center" vertical="center"/>
      <protection locked="0"/>
    </xf>
    <xf numFmtId="9" fontId="26" fillId="18" borderId="67" xfId="3" applyFont="1" applyFill="1" applyBorder="1" applyAlignment="1" applyProtection="1">
      <alignment horizontal="center" vertical="center"/>
      <protection locked="0"/>
    </xf>
    <xf numFmtId="167" fontId="5" fillId="5" borderId="0" xfId="2" applyNumberFormat="1" applyFont="1" applyFill="1" applyAlignment="1" applyProtection="1">
      <alignment horizontal="center" vertical="center"/>
    </xf>
    <xf numFmtId="166" fontId="5" fillId="5" borderId="0" xfId="2" applyNumberFormat="1" applyFont="1" applyFill="1" applyAlignment="1" applyProtection="1">
      <alignment horizontal="center" vertical="center"/>
    </xf>
    <xf numFmtId="9" fontId="11" fillId="5" borderId="66" xfId="3" applyFont="1" applyFill="1" applyBorder="1" applyAlignment="1" applyProtection="1">
      <alignment horizontal="center" vertical="center"/>
    </xf>
    <xf numFmtId="9" fontId="11" fillId="5" borderId="72" xfId="3" applyFont="1" applyFill="1" applyBorder="1" applyAlignment="1" applyProtection="1">
      <alignment horizontal="center" vertical="center"/>
    </xf>
    <xf numFmtId="0" fontId="6" fillId="9" borderId="43" xfId="0" applyFont="1" applyFill="1" applyBorder="1" applyAlignment="1">
      <alignment horizontal="center" vertical="center" wrapText="1"/>
    </xf>
    <xf numFmtId="0" fontId="6" fillId="9" borderId="44" xfId="0" applyFont="1" applyFill="1" applyBorder="1" applyAlignment="1">
      <alignment horizontal="center" vertical="center" wrapText="1"/>
    </xf>
    <xf numFmtId="0" fontId="6" fillId="9" borderId="45" xfId="0" applyFont="1" applyFill="1" applyBorder="1" applyAlignment="1">
      <alignment horizontal="center" vertical="center" wrapText="1"/>
    </xf>
    <xf numFmtId="0" fontId="7" fillId="7" borderId="15" xfId="0" applyFont="1" applyFill="1" applyBorder="1" applyAlignment="1">
      <alignment horizontal="center" vertical="center"/>
    </xf>
    <xf numFmtId="0" fontId="7" fillId="7" borderId="16" xfId="0" applyFont="1" applyFill="1" applyBorder="1" applyAlignment="1">
      <alignment horizontal="center" vertical="center"/>
    </xf>
    <xf numFmtId="0" fontId="7" fillId="7" borderId="17" xfId="0" applyFont="1" applyFill="1" applyBorder="1" applyAlignment="1">
      <alignment horizontal="center" vertical="center"/>
    </xf>
    <xf numFmtId="0" fontId="7" fillId="7" borderId="18" xfId="0" applyFont="1" applyFill="1" applyBorder="1" applyAlignment="1">
      <alignment horizontal="center" vertical="center"/>
    </xf>
    <xf numFmtId="0" fontId="7" fillId="7" borderId="0" xfId="0" applyFont="1" applyFill="1" applyAlignment="1">
      <alignment horizontal="center" vertical="center"/>
    </xf>
    <xf numFmtId="0" fontId="7" fillId="7" borderId="19" xfId="0" applyFont="1" applyFill="1" applyBorder="1" applyAlignment="1">
      <alignment horizontal="center" vertical="center"/>
    </xf>
    <xf numFmtId="0" fontId="7" fillId="7" borderId="53"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42" xfId="0" applyFont="1" applyFill="1" applyBorder="1" applyAlignment="1">
      <alignment horizontal="center" vertical="center"/>
    </xf>
    <xf numFmtId="0" fontId="8" fillId="7" borderId="18"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6" xfId="0" applyFont="1" applyFill="1" applyBorder="1" applyAlignment="1">
      <alignment horizontal="center" vertical="center" wrapText="1"/>
    </xf>
    <xf numFmtId="0" fontId="6" fillId="9" borderId="60" xfId="0" applyFont="1" applyFill="1" applyBorder="1" applyAlignment="1">
      <alignment horizontal="center" vertical="center" wrapText="1"/>
    </xf>
    <xf numFmtId="0" fontId="6" fillId="9" borderId="61" xfId="0" applyFont="1" applyFill="1" applyBorder="1" applyAlignment="1">
      <alignment horizontal="center" vertical="center" wrapText="1"/>
    </xf>
    <xf numFmtId="0" fontId="6" fillId="9" borderId="64" xfId="0" applyFont="1" applyFill="1" applyBorder="1" applyAlignment="1">
      <alignment horizontal="center" vertical="center" wrapText="1"/>
    </xf>
    <xf numFmtId="0" fontId="6" fillId="9" borderId="16" xfId="0" applyFont="1" applyFill="1" applyBorder="1" applyAlignment="1">
      <alignment horizontal="center" vertical="center" wrapText="1"/>
    </xf>
    <xf numFmtId="0" fontId="6" fillId="9" borderId="0" xfId="0" applyFont="1" applyFill="1" applyAlignment="1">
      <alignment horizontal="center" vertical="center" wrapText="1"/>
    </xf>
    <xf numFmtId="0" fontId="6" fillId="9" borderId="8" xfId="0" applyFont="1" applyFill="1" applyBorder="1" applyAlignment="1">
      <alignment horizontal="center" vertical="center" wrapText="1"/>
    </xf>
    <xf numFmtId="0" fontId="6" fillId="9" borderId="59" xfId="0" applyFont="1" applyFill="1" applyBorder="1" applyAlignment="1">
      <alignment horizontal="center" vertical="center" wrapText="1"/>
    </xf>
    <xf numFmtId="0" fontId="6" fillId="9" borderId="38" xfId="0" applyFont="1" applyFill="1" applyBorder="1" applyAlignment="1">
      <alignment horizontal="center" vertical="center" wrapText="1"/>
    </xf>
    <xf numFmtId="0" fontId="6" fillId="9" borderId="40" xfId="0" applyFont="1" applyFill="1" applyBorder="1" applyAlignment="1">
      <alignment horizontal="center" vertical="center" wrapText="1"/>
    </xf>
    <xf numFmtId="0" fontId="6" fillId="9" borderId="24" xfId="0" applyFont="1" applyFill="1" applyBorder="1" applyAlignment="1">
      <alignment horizontal="center" vertical="center" wrapText="1"/>
    </xf>
    <xf numFmtId="0" fontId="6" fillId="9" borderId="30" xfId="0" applyFont="1" applyFill="1" applyBorder="1" applyAlignment="1">
      <alignment horizontal="center" vertical="center" wrapText="1"/>
    </xf>
    <xf numFmtId="0" fontId="6" fillId="9" borderId="41" xfId="0" applyFont="1" applyFill="1" applyBorder="1" applyAlignment="1">
      <alignment horizontal="center" vertical="center" wrapText="1"/>
    </xf>
    <xf numFmtId="0" fontId="6" fillId="9" borderId="50" xfId="0" applyFont="1" applyFill="1" applyBorder="1" applyAlignment="1">
      <alignment horizontal="center" vertical="center"/>
    </xf>
    <xf numFmtId="0" fontId="6" fillId="9" borderId="51" xfId="0" applyFont="1" applyFill="1" applyBorder="1" applyAlignment="1">
      <alignment horizontal="center" vertical="center"/>
    </xf>
    <xf numFmtId="0" fontId="6" fillId="9" borderId="52" xfId="0" applyFont="1" applyFill="1" applyBorder="1" applyAlignment="1">
      <alignment horizontal="center" vertical="center"/>
    </xf>
    <xf numFmtId="0" fontId="6" fillId="9" borderId="28" xfId="0" applyFont="1" applyFill="1" applyBorder="1" applyAlignment="1">
      <alignment horizontal="center" vertical="center" wrapText="1"/>
    </xf>
    <xf numFmtId="0" fontId="6" fillId="9" borderId="26" xfId="0" applyFont="1" applyFill="1" applyBorder="1" applyAlignment="1">
      <alignment horizontal="center" vertical="center" wrapText="1"/>
    </xf>
    <xf numFmtId="0" fontId="6" fillId="9" borderId="35" xfId="0" applyFont="1" applyFill="1" applyBorder="1" applyAlignment="1">
      <alignment horizontal="center" vertical="center" wrapText="1"/>
    </xf>
    <xf numFmtId="0" fontId="7" fillId="8" borderId="28" xfId="0" applyFont="1" applyFill="1" applyBorder="1" applyAlignment="1">
      <alignment horizontal="center" vertical="center" wrapText="1"/>
    </xf>
    <xf numFmtId="0" fontId="7" fillId="8" borderId="26" xfId="0" applyFont="1" applyFill="1" applyBorder="1" applyAlignment="1">
      <alignment horizontal="center" vertical="center" wrapText="1"/>
    </xf>
    <xf numFmtId="0" fontId="7" fillId="8" borderId="35" xfId="0" applyFont="1" applyFill="1" applyBorder="1" applyAlignment="1">
      <alignment horizontal="center" vertical="center" wrapText="1"/>
    </xf>
    <xf numFmtId="0" fontId="6" fillId="9" borderId="29" xfId="0" applyFont="1" applyFill="1" applyBorder="1" applyAlignment="1">
      <alignment horizontal="center" vertical="center" wrapText="1"/>
    </xf>
    <xf numFmtId="0" fontId="6" fillId="9" borderId="32" xfId="0" applyFont="1" applyFill="1" applyBorder="1" applyAlignment="1">
      <alignment horizontal="center" vertical="center" wrapText="1"/>
    </xf>
    <xf numFmtId="0" fontId="6" fillId="9" borderId="36" xfId="0" applyFont="1" applyFill="1" applyBorder="1" applyAlignment="1">
      <alignment horizontal="center" vertical="center" wrapText="1"/>
    </xf>
    <xf numFmtId="0" fontId="6" fillId="9" borderId="25" xfId="0" applyFont="1" applyFill="1" applyBorder="1" applyAlignment="1">
      <alignment horizontal="center" vertical="center" wrapText="1"/>
    </xf>
    <xf numFmtId="0" fontId="6" fillId="9" borderId="31" xfId="0" applyFont="1" applyFill="1" applyBorder="1" applyAlignment="1">
      <alignment horizontal="center" vertical="center" wrapText="1"/>
    </xf>
    <xf numFmtId="0" fontId="6" fillId="9" borderId="33" xfId="0" applyFont="1" applyFill="1" applyBorder="1" applyAlignment="1">
      <alignment horizontal="center" vertical="center" wrapText="1"/>
    </xf>
    <xf numFmtId="0" fontId="6" fillId="9" borderId="48" xfId="0" applyFont="1" applyFill="1" applyBorder="1" applyAlignment="1">
      <alignment horizontal="left" vertical="center" wrapText="1"/>
    </xf>
    <xf numFmtId="0" fontId="6" fillId="9" borderId="18" xfId="0" applyFont="1" applyFill="1" applyBorder="1" applyAlignment="1">
      <alignment horizontal="left" vertical="center" wrapText="1"/>
    </xf>
    <xf numFmtId="0" fontId="6" fillId="9" borderId="20" xfId="0" applyFont="1" applyFill="1" applyBorder="1" applyAlignment="1">
      <alignment horizontal="left" vertical="center" wrapText="1"/>
    </xf>
    <xf numFmtId="0" fontId="6" fillId="9" borderId="27" xfId="0" applyFont="1" applyFill="1" applyBorder="1" applyAlignment="1">
      <alignment horizontal="center" vertical="center" wrapText="1"/>
    </xf>
    <xf numFmtId="0" fontId="6" fillId="9" borderId="19" xfId="0" applyFont="1" applyFill="1" applyBorder="1" applyAlignment="1">
      <alignment horizontal="center" vertical="center" wrapText="1"/>
    </xf>
    <xf numFmtId="0" fontId="6" fillId="9" borderId="22" xfId="0" applyFont="1" applyFill="1" applyBorder="1" applyAlignment="1">
      <alignment horizontal="center" vertical="center" wrapText="1"/>
    </xf>
    <xf numFmtId="0" fontId="6" fillId="9" borderId="15" xfId="0" applyFont="1" applyFill="1" applyBorder="1" applyAlignment="1">
      <alignment horizontal="center" vertical="center" wrapText="1"/>
    </xf>
    <xf numFmtId="0" fontId="6" fillId="9" borderId="18" xfId="0" applyFont="1" applyFill="1" applyBorder="1" applyAlignment="1">
      <alignment horizontal="center" vertical="center" wrapText="1"/>
    </xf>
    <xf numFmtId="0" fontId="6" fillId="9" borderId="20" xfId="0" applyFont="1" applyFill="1" applyBorder="1" applyAlignment="1">
      <alignment horizontal="center" vertical="center" wrapText="1"/>
    </xf>
    <xf numFmtId="0" fontId="6" fillId="9" borderId="46"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47" xfId="0" applyFont="1" applyFill="1" applyBorder="1" applyAlignment="1">
      <alignment horizontal="center" vertical="center" wrapText="1"/>
    </xf>
    <xf numFmtId="0" fontId="6" fillId="7" borderId="15" xfId="0" applyFont="1" applyFill="1" applyBorder="1" applyAlignment="1">
      <alignment horizontal="center" vertical="center"/>
    </xf>
    <xf numFmtId="0" fontId="6" fillId="7" borderId="16" xfId="0" applyFont="1" applyFill="1" applyBorder="1" applyAlignment="1">
      <alignment horizontal="center" vertical="center"/>
    </xf>
    <xf numFmtId="0" fontId="6" fillId="7" borderId="17" xfId="0" applyFont="1" applyFill="1" applyBorder="1" applyAlignment="1">
      <alignment horizontal="center" vertical="center"/>
    </xf>
    <xf numFmtId="0" fontId="6" fillId="7" borderId="18" xfId="0" applyFont="1" applyFill="1" applyBorder="1" applyAlignment="1">
      <alignment horizontal="center" vertical="center"/>
    </xf>
    <xf numFmtId="0" fontId="6" fillId="7" borderId="0" xfId="0" applyFont="1" applyFill="1" applyAlignment="1">
      <alignment horizontal="center" vertical="center"/>
    </xf>
    <xf numFmtId="0" fontId="6" fillId="7" borderId="19" xfId="0" applyFont="1" applyFill="1" applyBorder="1" applyAlignment="1">
      <alignment horizontal="center" vertical="center"/>
    </xf>
    <xf numFmtId="0" fontId="6" fillId="7" borderId="20" xfId="0" applyFont="1" applyFill="1" applyBorder="1" applyAlignment="1">
      <alignment horizontal="center" vertical="center"/>
    </xf>
    <xf numFmtId="0" fontId="6" fillId="7" borderId="21" xfId="0" applyFont="1" applyFill="1" applyBorder="1" applyAlignment="1">
      <alignment horizontal="center" vertical="center"/>
    </xf>
    <xf numFmtId="0" fontId="6" fillId="7" borderId="22"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21" xfId="0" applyFont="1" applyFill="1" applyBorder="1" applyAlignment="1">
      <alignment horizontal="center" vertical="center"/>
    </xf>
    <xf numFmtId="0" fontId="7" fillId="7" borderId="22" xfId="0" applyFont="1" applyFill="1" applyBorder="1" applyAlignment="1">
      <alignment horizontal="center" vertical="center"/>
    </xf>
    <xf numFmtId="0" fontId="6" fillId="9" borderId="49" xfId="0" applyFont="1" applyFill="1" applyBorder="1" applyAlignment="1">
      <alignment horizontal="center" vertical="center" wrapText="1"/>
    </xf>
    <xf numFmtId="0" fontId="6" fillId="9" borderId="34" xfId="0" applyFont="1" applyFill="1" applyBorder="1" applyAlignment="1">
      <alignment horizontal="center" vertical="center" wrapText="1"/>
    </xf>
    <xf numFmtId="0" fontId="7" fillId="8" borderId="3" xfId="0" applyFont="1" applyFill="1" applyBorder="1" applyAlignment="1">
      <alignment horizontal="center" vertical="center"/>
    </xf>
    <xf numFmtId="0" fontId="7" fillId="8" borderId="4" xfId="0" applyFont="1" applyFill="1" applyBorder="1" applyAlignment="1">
      <alignment horizontal="center" vertical="center"/>
    </xf>
    <xf numFmtId="0" fontId="7" fillId="8" borderId="0" xfId="0" applyFont="1" applyFill="1" applyAlignment="1">
      <alignment horizontal="center" vertical="center"/>
    </xf>
    <xf numFmtId="0" fontId="7" fillId="8" borderId="6" xfId="0" applyFont="1" applyFill="1" applyBorder="1" applyAlignment="1">
      <alignment horizontal="center" vertical="center"/>
    </xf>
    <xf numFmtId="0" fontId="7" fillId="8" borderId="8" xfId="0" applyFont="1" applyFill="1" applyBorder="1" applyAlignment="1">
      <alignment horizontal="center" vertical="center"/>
    </xf>
    <xf numFmtId="0" fontId="7" fillId="8" borderId="9" xfId="0" applyFont="1" applyFill="1" applyBorder="1" applyAlignment="1">
      <alignment horizontal="center" vertical="center"/>
    </xf>
    <xf numFmtId="0" fontId="7" fillId="7" borderId="54" xfId="0" applyFont="1" applyFill="1" applyBorder="1" applyAlignment="1">
      <alignment horizontal="center" vertical="center"/>
    </xf>
    <xf numFmtId="0" fontId="7" fillId="7" borderId="5" xfId="0" applyFont="1" applyFill="1" applyBorder="1" applyAlignment="1">
      <alignment horizontal="center" vertical="center"/>
    </xf>
    <xf numFmtId="0" fontId="7" fillId="7" borderId="55" xfId="0" applyFont="1" applyFill="1" applyBorder="1" applyAlignment="1">
      <alignment horizontal="center" vertical="center"/>
    </xf>
    <xf numFmtId="0" fontId="6" fillId="9" borderId="49" xfId="0" applyFont="1" applyFill="1" applyBorder="1" applyAlignment="1">
      <alignment horizontal="center" vertical="center"/>
    </xf>
    <xf numFmtId="0" fontId="6" fillId="9" borderId="26" xfId="0" applyFont="1" applyFill="1" applyBorder="1" applyAlignment="1">
      <alignment horizontal="center" vertical="center"/>
    </xf>
    <xf numFmtId="0" fontId="6" fillId="9" borderId="34" xfId="0" applyFont="1" applyFill="1" applyBorder="1" applyAlignment="1">
      <alignment horizontal="center" vertical="center"/>
    </xf>
    <xf numFmtId="0" fontId="6" fillId="9" borderId="25" xfId="0" applyFont="1" applyFill="1" applyBorder="1" applyAlignment="1">
      <alignment horizontal="center" vertical="center"/>
    </xf>
    <xf numFmtId="0" fontId="6" fillId="9" borderId="31" xfId="0" applyFont="1" applyFill="1" applyBorder="1" applyAlignment="1">
      <alignment horizontal="center" vertical="center"/>
    </xf>
    <xf numFmtId="0" fontId="6" fillId="9" borderId="33" xfId="0" applyFont="1" applyFill="1" applyBorder="1" applyAlignment="1">
      <alignment horizontal="center" vertical="center"/>
    </xf>
    <xf numFmtId="0" fontId="6" fillId="9" borderId="50" xfId="0" applyFont="1" applyFill="1" applyBorder="1" applyAlignment="1">
      <alignment horizontal="center" vertical="center" wrapText="1"/>
    </xf>
    <xf numFmtId="0" fontId="6" fillId="9" borderId="51" xfId="0" applyFont="1" applyFill="1" applyBorder="1" applyAlignment="1">
      <alignment horizontal="center" vertical="center" wrapText="1"/>
    </xf>
    <xf numFmtId="0" fontId="6" fillId="9" borderId="52" xfId="0" applyFont="1" applyFill="1" applyBorder="1" applyAlignment="1">
      <alignment horizontal="center" vertical="center" wrapText="1"/>
    </xf>
    <xf numFmtId="9" fontId="5" fillId="5" borderId="71" xfId="3" applyFont="1" applyFill="1" applyBorder="1" applyAlignment="1" applyProtection="1">
      <alignment horizontal="center" vertical="center"/>
    </xf>
    <xf numFmtId="167" fontId="26" fillId="5" borderId="68" xfId="2" applyNumberFormat="1" applyFont="1" applyFill="1" applyBorder="1" applyAlignment="1" applyProtection="1">
      <alignment horizontal="center" vertical="center"/>
    </xf>
    <xf numFmtId="4" fontId="26" fillId="5" borderId="68" xfId="4" applyNumberFormat="1" applyFont="1" applyFill="1" applyBorder="1" applyAlignment="1" applyProtection="1">
      <alignment horizontal="center" vertical="center"/>
    </xf>
    <xf numFmtId="0" fontId="23" fillId="5" borderId="71" xfId="4" applyFont="1" applyFill="1" applyBorder="1" applyAlignment="1" applyProtection="1">
      <alignment horizontal="left" vertical="center"/>
    </xf>
    <xf numFmtId="0" fontId="31" fillId="6" borderId="78" xfId="1" applyFont="1" applyFill="1" applyBorder="1" applyAlignment="1" applyProtection="1">
      <alignment horizontal="left" vertical="top" wrapText="1" indent="1"/>
    </xf>
    <xf numFmtId="0" fontId="31" fillId="6" borderId="78" xfId="1" applyFont="1" applyFill="1" applyBorder="1" applyAlignment="1" applyProtection="1">
      <alignment horizontal="left" indent="1"/>
    </xf>
    <xf numFmtId="0" fontId="34" fillId="19" borderId="67" xfId="1" applyFont="1" applyFill="1" applyBorder="1" applyAlignment="1" applyProtection="1">
      <alignment horizontal="left" vertical="center" wrapText="1" indent="1"/>
    </xf>
    <xf numFmtId="0" fontId="31" fillId="6" borderId="78" xfId="1" applyFont="1" applyFill="1" applyBorder="1" applyAlignment="1" applyProtection="1">
      <alignment horizontal="left" vertical="top" wrapText="1" indent="2"/>
    </xf>
    <xf numFmtId="0" fontId="31" fillId="6" borderId="78" xfId="1" applyFont="1" applyFill="1" applyBorder="1" applyAlignment="1" applyProtection="1">
      <alignment horizontal="left" wrapText="1" indent="1"/>
    </xf>
    <xf numFmtId="0" fontId="18" fillId="6" borderId="78" xfId="1" applyFont="1" applyFill="1" applyBorder="1" applyAlignment="1" applyProtection="1">
      <alignment horizontal="left" vertical="top" wrapText="1" indent="1"/>
    </xf>
    <xf numFmtId="0" fontId="31" fillId="6" borderId="77" xfId="1" applyFont="1" applyFill="1" applyBorder="1" applyAlignment="1" applyProtection="1">
      <alignment horizontal="left" vertical="top" wrapText="1" indent="1"/>
    </xf>
    <xf numFmtId="0" fontId="34" fillId="19" borderId="74" xfId="1" applyFont="1" applyFill="1" applyBorder="1" applyAlignment="1" applyProtection="1">
      <alignment horizontal="left" vertical="center" wrapText="1" indent="1"/>
    </xf>
    <xf numFmtId="0" fontId="34" fillId="6" borderId="77" xfId="1" applyFont="1" applyFill="1" applyBorder="1" applyAlignment="1" applyProtection="1">
      <alignment horizontal="left" vertical="center" wrapText="1" indent="1"/>
    </xf>
    <xf numFmtId="0" fontId="34" fillId="19" borderId="70" xfId="1" applyFont="1" applyFill="1" applyBorder="1" applyAlignment="1" applyProtection="1">
      <alignment horizontal="left" vertical="center" wrapText="1" indent="1"/>
    </xf>
    <xf numFmtId="0" fontId="31" fillId="6" borderId="78" xfId="1" applyFont="1" applyFill="1" applyBorder="1" applyAlignment="1" applyProtection="1">
      <alignment horizontal="center" vertical="top" wrapText="1"/>
    </xf>
    <xf numFmtId="0" fontId="31" fillId="6" borderId="78" xfId="1" applyFont="1" applyFill="1" applyBorder="1" applyAlignment="1" applyProtection="1">
      <alignment vertical="top" wrapText="1"/>
    </xf>
    <xf numFmtId="0" fontId="23" fillId="5" borderId="0" xfId="4" applyFont="1" applyFill="1" applyBorder="1" applyAlignment="1" applyProtection="1">
      <alignment vertical="center"/>
    </xf>
    <xf numFmtId="0" fontId="12" fillId="5" borderId="0" xfId="4" applyFont="1" applyFill="1" applyBorder="1" applyAlignment="1" applyProtection="1">
      <alignment vertical="center"/>
    </xf>
    <xf numFmtId="0" fontId="23" fillId="5" borderId="0" xfId="4" applyFont="1" applyFill="1" applyBorder="1" applyAlignment="1" applyProtection="1">
      <alignment horizontal="left" vertical="center" wrapText="1"/>
    </xf>
    <xf numFmtId="0" fontId="31" fillId="6" borderId="79" xfId="1" applyFont="1" applyFill="1" applyBorder="1" applyAlignment="1" applyProtection="1">
      <alignment vertical="top" wrapText="1"/>
    </xf>
    <xf numFmtId="0" fontId="31" fillId="6" borderId="80" xfId="1" applyFont="1" applyFill="1" applyBorder="1" applyAlignment="1" applyProtection="1">
      <alignment horizontal="left" vertical="center" wrapText="1" indent="1"/>
    </xf>
    <xf numFmtId="0" fontId="15" fillId="5" borderId="0" xfId="1" applyFont="1" applyFill="1" applyBorder="1" applyAlignment="1" applyProtection="1">
      <alignment horizontal="left" vertical="top"/>
    </xf>
    <xf numFmtId="0" fontId="30" fillId="5" borderId="0" xfId="1" applyFont="1" applyFill="1" applyBorder="1" applyAlignment="1" applyProtection="1">
      <alignment vertical="top"/>
    </xf>
    <xf numFmtId="0" fontId="30" fillId="5" borderId="0" xfId="1" applyFont="1" applyFill="1" applyBorder="1" applyAlignment="1" applyProtection="1">
      <alignment horizontal="left" vertical="top"/>
    </xf>
    <xf numFmtId="0" fontId="18" fillId="5" borderId="0" xfId="1" applyFont="1" applyFill="1" applyBorder="1" applyAlignment="1" applyProtection="1">
      <alignment horizontal="left" vertical="top"/>
    </xf>
    <xf numFmtId="0" fontId="15" fillId="5" borderId="68" xfId="1" applyFont="1" applyFill="1" applyBorder="1" applyAlignment="1" applyProtection="1">
      <alignment horizontal="left" vertical="top"/>
    </xf>
    <xf numFmtId="0" fontId="38" fillId="5" borderId="0" xfId="1" applyFont="1" applyFill="1" applyBorder="1" applyAlignment="1" applyProtection="1">
      <alignment horizontal="left" vertical="top"/>
    </xf>
    <xf numFmtId="0" fontId="15" fillId="5" borderId="0" xfId="1" applyFont="1" applyFill="1" applyBorder="1" applyAlignment="1" applyProtection="1">
      <alignment horizontal="left" vertical="top" indent="1"/>
    </xf>
    <xf numFmtId="0" fontId="18" fillId="5" borderId="0" xfId="1" applyFont="1" applyFill="1" applyBorder="1" applyAlignment="1" applyProtection="1">
      <alignment horizontal="left" vertical="top" indent="1"/>
    </xf>
    <xf numFmtId="0" fontId="15" fillId="5" borderId="68" xfId="1" applyFont="1" applyFill="1" applyBorder="1" applyAlignment="1" applyProtection="1">
      <alignment horizontal="left" vertical="top" indent="1"/>
    </xf>
    <xf numFmtId="0" fontId="38" fillId="5" borderId="0" xfId="1" applyFont="1" applyFill="1" applyBorder="1" applyAlignment="1" applyProtection="1">
      <alignment horizontal="left" vertical="top" indent="1"/>
    </xf>
    <xf numFmtId="0" fontId="15" fillId="5" borderId="0" xfId="1" applyFont="1" applyFill="1" applyBorder="1" applyAlignment="1" applyProtection="1">
      <alignment horizontal="right" vertical="top"/>
    </xf>
    <xf numFmtId="0" fontId="30" fillId="5" borderId="0" xfId="1" applyFont="1" applyFill="1" applyBorder="1" applyAlignment="1" applyProtection="1">
      <alignment horizontal="right" vertical="top"/>
    </xf>
    <xf numFmtId="0" fontId="15" fillId="5" borderId="0" xfId="1" applyFont="1" applyFill="1" applyBorder="1" applyAlignment="1" applyProtection="1">
      <alignment vertical="top"/>
    </xf>
    <xf numFmtId="0" fontId="18" fillId="5" borderId="69" xfId="1" applyFont="1" applyFill="1" applyBorder="1" applyAlignment="1" applyProtection="1">
      <alignment vertical="top"/>
    </xf>
    <xf numFmtId="0" fontId="15" fillId="5" borderId="68" xfId="1" applyFont="1" applyFill="1" applyBorder="1" applyAlignment="1" applyProtection="1">
      <alignment vertical="top"/>
    </xf>
    <xf numFmtId="0" fontId="40" fillId="5" borderId="0" xfId="1" applyFont="1" applyFill="1" applyBorder="1" applyAlignment="1" applyProtection="1">
      <alignment horizontal="left" vertical="top"/>
    </xf>
    <xf numFmtId="0" fontId="5" fillId="18" borderId="79" xfId="0" applyFont="1" applyFill="1" applyBorder="1" applyAlignment="1" applyProtection="1">
      <alignment horizontal="center" vertical="top"/>
      <protection locked="0"/>
    </xf>
    <xf numFmtId="0" fontId="5" fillId="18" borderId="70" xfId="0" applyFont="1" applyFill="1" applyBorder="1" applyAlignment="1" applyProtection="1">
      <alignment horizontal="center" vertical="top"/>
      <protection locked="0"/>
    </xf>
    <xf numFmtId="0" fontId="5" fillId="18" borderId="70" xfId="0" applyFont="1" applyFill="1" applyBorder="1" applyAlignment="1" applyProtection="1">
      <alignment horizontal="left" vertical="top"/>
      <protection locked="0"/>
    </xf>
    <xf numFmtId="3" fontId="5" fillId="18" borderId="79" xfId="0" applyNumberFormat="1" applyFont="1" applyFill="1" applyBorder="1" applyAlignment="1" applyProtection="1">
      <alignment horizontal="center" vertical="top"/>
      <protection locked="0"/>
    </xf>
    <xf numFmtId="3" fontId="5" fillId="18" borderId="70" xfId="0" applyNumberFormat="1" applyFont="1" applyFill="1" applyBorder="1" applyAlignment="1" applyProtection="1">
      <alignment horizontal="center" vertical="top"/>
      <protection locked="0"/>
    </xf>
    <xf numFmtId="0" fontId="47" fillId="19" borderId="0" xfId="1" applyFont="1" applyFill="1" applyBorder="1" applyAlignment="1" applyProtection="1">
      <alignment vertical="top"/>
    </xf>
    <xf numFmtId="0" fontId="49" fillId="5" borderId="0" xfId="1" applyFont="1" applyFill="1" applyBorder="1" applyAlignment="1" applyProtection="1">
      <alignment horizontal="left" vertical="top" indent="1"/>
    </xf>
    <xf numFmtId="0" fontId="36" fillId="5" borderId="0" xfId="1" applyFont="1" applyFill="1" applyBorder="1" applyAlignment="1" applyProtection="1">
      <alignment horizontal="left" vertical="top" indent="1"/>
    </xf>
    <xf numFmtId="0" fontId="26" fillId="18" borderId="66" xfId="4" applyFont="1" applyFill="1" applyBorder="1" applyAlignment="1" applyProtection="1">
      <alignment horizontal="left" vertical="top" wrapText="1"/>
    </xf>
    <xf numFmtId="0" fontId="26" fillId="18" borderId="65" xfId="4" applyFont="1" applyFill="1" applyBorder="1" applyAlignment="1" applyProtection="1">
      <alignment horizontal="left" vertical="top" wrapText="1"/>
    </xf>
    <xf numFmtId="0" fontId="26" fillId="18" borderId="67" xfId="4" applyFont="1" applyFill="1" applyBorder="1" applyAlignment="1" applyProtection="1">
      <alignment horizontal="left" vertical="top" wrapText="1"/>
    </xf>
    <xf numFmtId="0" fontId="13" fillId="19" borderId="73" xfId="0" applyFont="1" applyFill="1" applyBorder="1" applyAlignment="1" applyProtection="1">
      <alignment vertical="top"/>
    </xf>
    <xf numFmtId="0" fontId="13" fillId="19" borderId="68" xfId="0" applyFont="1" applyFill="1" applyBorder="1" applyAlignment="1" applyProtection="1">
      <alignment vertical="top"/>
    </xf>
    <xf numFmtId="0" fontId="13" fillId="19" borderId="68" xfId="0" applyFont="1" applyFill="1" applyBorder="1" applyAlignment="1" applyProtection="1">
      <alignment vertical="center"/>
    </xf>
    <xf numFmtId="0" fontId="13" fillId="19" borderId="68" xfId="0" applyFont="1" applyFill="1" applyBorder="1" applyAlignment="1" applyProtection="1">
      <alignment horizontal="left" vertical="top" indent="1"/>
    </xf>
    <xf numFmtId="0" fontId="13" fillId="19" borderId="68" xfId="0" applyFont="1" applyFill="1" applyBorder="1" applyAlignment="1" applyProtection="1">
      <alignment horizontal="left" vertical="top"/>
    </xf>
    <xf numFmtId="0" fontId="13" fillId="19" borderId="74" xfId="0" applyFont="1" applyFill="1" applyBorder="1" applyAlignment="1" applyProtection="1">
      <alignment horizontal="left" vertical="top" indent="1"/>
    </xf>
    <xf numFmtId="0" fontId="30" fillId="21" borderId="0" xfId="0" applyFont="1" applyFill="1" applyAlignment="1" applyProtection="1">
      <alignment vertical="top"/>
    </xf>
    <xf numFmtId="2" fontId="30" fillId="21" borderId="0" xfId="0" applyNumberFormat="1" applyFont="1" applyFill="1" applyAlignment="1" applyProtection="1">
      <alignment horizontal="left" vertical="top"/>
    </xf>
    <xf numFmtId="0" fontId="5" fillId="0" borderId="0" xfId="0" applyFont="1" applyAlignment="1" applyProtection="1">
      <alignment vertical="top"/>
    </xf>
    <xf numFmtId="0" fontId="13" fillId="19" borderId="75" xfId="0" applyFont="1" applyFill="1" applyBorder="1" applyAlignment="1" applyProtection="1">
      <alignment vertical="top"/>
    </xf>
    <xf numFmtId="0" fontId="13" fillId="19" borderId="0" xfId="0" applyFont="1" applyFill="1" applyAlignment="1" applyProtection="1">
      <alignment vertical="top"/>
    </xf>
    <xf numFmtId="0" fontId="13" fillId="19" borderId="0" xfId="0" applyFont="1" applyFill="1" applyAlignment="1" applyProtection="1">
      <alignment vertical="center"/>
    </xf>
    <xf numFmtId="0" fontId="13" fillId="19" borderId="0" xfId="0" applyFont="1" applyFill="1" applyAlignment="1" applyProtection="1">
      <alignment horizontal="left" vertical="top" indent="1"/>
    </xf>
    <xf numFmtId="0" fontId="13" fillId="19" borderId="0" xfId="0" applyFont="1" applyFill="1" applyAlignment="1" applyProtection="1">
      <alignment horizontal="left" vertical="top"/>
    </xf>
    <xf numFmtId="0" fontId="13" fillId="19" borderId="69" xfId="0" applyFont="1" applyFill="1" applyBorder="1" applyAlignment="1" applyProtection="1">
      <alignment horizontal="left" vertical="top" wrapText="1" indent="1"/>
    </xf>
    <xf numFmtId="0" fontId="25" fillId="19" borderId="0" xfId="0" applyFont="1" applyFill="1" applyAlignment="1" applyProtection="1">
      <alignment vertical="top"/>
    </xf>
    <xf numFmtId="0" fontId="5" fillId="19" borderId="0" xfId="0" applyFont="1" applyFill="1" applyAlignment="1" applyProtection="1">
      <alignment vertical="top"/>
    </xf>
    <xf numFmtId="0" fontId="25" fillId="19" borderId="0" xfId="0" applyFont="1" applyFill="1" applyAlignment="1" applyProtection="1">
      <alignment horizontal="left" vertical="top"/>
    </xf>
    <xf numFmtId="2" fontId="55" fillId="22" borderId="0" xfId="5" applyNumberFormat="1" applyFont="1" applyFill="1" applyAlignment="1" applyProtection="1">
      <alignment horizontal="left" vertical="top"/>
    </xf>
    <xf numFmtId="164" fontId="56" fillId="22" borderId="0" xfId="5" applyNumberFormat="1" applyFont="1" applyFill="1" applyAlignment="1" applyProtection="1">
      <alignment vertical="top"/>
    </xf>
    <xf numFmtId="2" fontId="55" fillId="22" borderId="0" xfId="5" applyNumberFormat="1" applyFont="1" applyFill="1" applyAlignment="1" applyProtection="1">
      <alignment horizontal="left" vertical="top" wrapText="1"/>
    </xf>
    <xf numFmtId="0" fontId="13" fillId="19" borderId="0" xfId="0" applyFont="1" applyFill="1" applyAlignment="1" applyProtection="1">
      <alignment horizontal="left" vertical="top" wrapText="1"/>
    </xf>
    <xf numFmtId="0" fontId="13" fillId="19" borderId="0" xfId="0" applyFont="1" applyFill="1" applyAlignment="1" applyProtection="1">
      <alignment vertical="top" wrapText="1"/>
    </xf>
    <xf numFmtId="0" fontId="44" fillId="19" borderId="0" xfId="0" applyFont="1" applyFill="1" applyAlignment="1" applyProtection="1">
      <alignment vertical="top" wrapText="1"/>
    </xf>
    <xf numFmtId="0" fontId="44" fillId="19" borderId="0" xfId="0" applyFont="1" applyFill="1" applyAlignment="1" applyProtection="1">
      <alignment vertical="top" wrapText="1"/>
    </xf>
    <xf numFmtId="0" fontId="52" fillId="21" borderId="0" xfId="0" applyFont="1" applyFill="1" applyAlignment="1" applyProtection="1">
      <alignment vertical="top"/>
    </xf>
    <xf numFmtId="0" fontId="13" fillId="19" borderId="76" xfId="0" applyFont="1" applyFill="1" applyBorder="1" applyAlignment="1" applyProtection="1">
      <alignment vertical="top"/>
    </xf>
    <xf numFmtId="0" fontId="13" fillId="19" borderId="71" xfId="0" applyFont="1" applyFill="1" applyBorder="1" applyAlignment="1" applyProtection="1">
      <alignment vertical="top"/>
    </xf>
    <xf numFmtId="0" fontId="13" fillId="19" borderId="71" xfId="0" applyFont="1" applyFill="1" applyBorder="1" applyAlignment="1" applyProtection="1">
      <alignment vertical="center"/>
    </xf>
    <xf numFmtId="0" fontId="13" fillId="19" borderId="71" xfId="0" applyFont="1" applyFill="1" applyBorder="1" applyAlignment="1" applyProtection="1">
      <alignment horizontal="left" vertical="top" indent="1"/>
    </xf>
    <xf numFmtId="0" fontId="13" fillId="19" borderId="71" xfId="0" applyFont="1" applyFill="1" applyBorder="1" applyAlignment="1" applyProtection="1">
      <alignment horizontal="left" vertical="top"/>
    </xf>
    <xf numFmtId="0" fontId="13" fillId="19" borderId="72" xfId="0" applyFont="1" applyFill="1" applyBorder="1" applyAlignment="1" applyProtection="1">
      <alignment horizontal="left" vertical="top" wrapText="1" indent="1"/>
    </xf>
    <xf numFmtId="0" fontId="5" fillId="5" borderId="73" xfId="0" applyFont="1" applyFill="1" applyBorder="1" applyAlignment="1" applyProtection="1">
      <alignment vertical="top"/>
    </xf>
    <xf numFmtId="0" fontId="11" fillId="5" borderId="68" xfId="0" applyFont="1" applyFill="1" applyBorder="1" applyAlignment="1" applyProtection="1">
      <alignment vertical="center"/>
    </xf>
    <xf numFmtId="0" fontId="5" fillId="5" borderId="68" xfId="0" applyFont="1" applyFill="1" applyBorder="1" applyAlignment="1" applyProtection="1">
      <alignment vertical="top"/>
    </xf>
    <xf numFmtId="0" fontId="5" fillId="5" borderId="68" xfId="0" applyFont="1" applyFill="1" applyBorder="1" applyAlignment="1" applyProtection="1">
      <alignment vertical="center"/>
    </xf>
    <xf numFmtId="0" fontId="5" fillId="5" borderId="68" xfId="0" applyFont="1" applyFill="1" applyBorder="1" applyAlignment="1" applyProtection="1">
      <alignment horizontal="left" vertical="center" wrapText="1"/>
    </xf>
    <xf numFmtId="0" fontId="18" fillId="6" borderId="77" xfId="0" applyFont="1" applyFill="1" applyBorder="1" applyAlignment="1" applyProtection="1">
      <alignment horizontal="left" vertical="center" wrapText="1" indent="1"/>
    </xf>
    <xf numFmtId="0" fontId="11" fillId="5" borderId="75" xfId="0" applyFont="1" applyFill="1" applyBorder="1" applyAlignment="1" applyProtection="1">
      <alignment vertical="top"/>
    </xf>
    <xf numFmtId="0" fontId="11" fillId="5" borderId="0" xfId="0" applyFont="1" applyFill="1" applyAlignment="1" applyProtection="1">
      <alignment vertical="center"/>
    </xf>
    <xf numFmtId="0" fontId="11" fillId="5" borderId="0" xfId="0" applyFont="1" applyFill="1" applyAlignment="1" applyProtection="1">
      <alignment vertical="top"/>
    </xf>
    <xf numFmtId="0" fontId="11" fillId="5" borderId="0" xfId="0" applyFont="1" applyFill="1" applyAlignment="1" applyProtection="1">
      <alignment horizontal="left" vertical="center" wrapText="1" indent="1"/>
    </xf>
    <xf numFmtId="0" fontId="11" fillId="5" borderId="69" xfId="0" applyFont="1" applyFill="1" applyBorder="1" applyAlignment="1" applyProtection="1">
      <alignment horizontal="left" vertical="center" wrapText="1" indent="1"/>
    </xf>
    <xf numFmtId="0" fontId="12" fillId="6" borderId="78" xfId="0" applyFont="1" applyFill="1" applyBorder="1" applyAlignment="1" applyProtection="1">
      <alignment horizontal="left" vertical="center" wrapText="1" indent="1"/>
    </xf>
    <xf numFmtId="2" fontId="52" fillId="21" borderId="0" xfId="0" applyNumberFormat="1" applyFont="1" applyFill="1" applyAlignment="1" applyProtection="1">
      <alignment horizontal="left" vertical="top"/>
    </xf>
    <xf numFmtId="0" fontId="11" fillId="0" borderId="0" xfId="0" applyFont="1" applyAlignment="1" applyProtection="1">
      <alignment vertical="top"/>
    </xf>
    <xf numFmtId="0" fontId="5" fillId="5" borderId="75" xfId="0" applyFont="1" applyFill="1" applyBorder="1" applyAlignment="1" applyProtection="1">
      <alignment vertical="top"/>
    </xf>
    <xf numFmtId="0" fontId="5" fillId="5" borderId="0" xfId="0" applyFont="1" applyFill="1" applyAlignment="1" applyProtection="1">
      <alignment vertical="top"/>
    </xf>
    <xf numFmtId="0" fontId="26" fillId="18" borderId="66" xfId="4" applyFont="1" applyFill="1" applyBorder="1" applyAlignment="1" applyProtection="1">
      <alignment horizontal="left" vertical="center"/>
    </xf>
    <xf numFmtId="0" fontId="26" fillId="18" borderId="67" xfId="4" applyFont="1" applyFill="1" applyBorder="1" applyAlignment="1" applyProtection="1">
      <alignment horizontal="left" vertical="center"/>
    </xf>
    <xf numFmtId="0" fontId="5" fillId="5" borderId="0" xfId="0" applyFont="1" applyFill="1" applyAlignment="1" applyProtection="1">
      <alignment horizontal="left" vertical="top" indent="1"/>
    </xf>
    <xf numFmtId="0" fontId="5" fillId="5" borderId="0" xfId="0" applyFont="1" applyFill="1" applyAlignment="1" applyProtection="1">
      <alignment horizontal="left" vertical="top"/>
    </xf>
    <xf numFmtId="0" fontId="18" fillId="6" borderId="78" xfId="0" applyFont="1" applyFill="1" applyBorder="1" applyAlignment="1" applyProtection="1">
      <alignment horizontal="left" vertical="top" wrapText="1" indent="1"/>
    </xf>
    <xf numFmtId="0" fontId="26" fillId="18" borderId="66" xfId="0" applyFont="1" applyFill="1" applyBorder="1" applyAlignment="1" applyProtection="1">
      <alignment horizontal="center" vertical="center"/>
    </xf>
    <xf numFmtId="0" fontId="26" fillId="18" borderId="67" xfId="0" applyFont="1" applyFill="1" applyBorder="1" applyAlignment="1" applyProtection="1">
      <alignment horizontal="center" vertical="center"/>
    </xf>
    <xf numFmtId="0" fontId="37" fillId="5" borderId="0" xfId="0" applyFont="1" applyFill="1" applyAlignment="1" applyProtection="1">
      <alignment horizontal="left" vertical="top" indent="1"/>
    </xf>
    <xf numFmtId="0" fontId="38" fillId="5" borderId="0" xfId="0" applyFont="1" applyFill="1" applyAlignment="1" applyProtection="1">
      <alignment vertical="top"/>
    </xf>
    <xf numFmtId="0" fontId="5" fillId="5" borderId="0" xfId="0" applyFont="1" applyFill="1" applyAlignment="1" applyProtection="1">
      <alignment vertical="center"/>
    </xf>
    <xf numFmtId="0" fontId="48" fillId="5" borderId="0" xfId="0" applyFont="1" applyFill="1" applyAlignment="1" applyProtection="1">
      <alignment horizontal="left" vertical="top" indent="1"/>
    </xf>
    <xf numFmtId="0" fontId="5" fillId="0" borderId="75" xfId="0" applyFont="1" applyBorder="1" applyAlignment="1" applyProtection="1">
      <alignment vertical="top"/>
    </xf>
    <xf numFmtId="0" fontId="14" fillId="5" borderId="75" xfId="0" applyFont="1" applyFill="1" applyBorder="1" applyAlignment="1" applyProtection="1">
      <alignment vertical="top"/>
    </xf>
    <xf numFmtId="0" fontId="26" fillId="18" borderId="66" xfId="4" applyFont="1" applyFill="1" applyBorder="1" applyAlignment="1" applyProtection="1">
      <alignment horizontal="center" vertical="center"/>
    </xf>
    <xf numFmtId="0" fontId="26" fillId="18" borderId="67" xfId="4" applyFont="1" applyFill="1" applyBorder="1" applyAlignment="1" applyProtection="1">
      <alignment horizontal="center" vertical="center"/>
    </xf>
    <xf numFmtId="0" fontId="5" fillId="0" borderId="0" xfId="0" applyFont="1" applyAlignment="1" applyProtection="1">
      <alignment horizontal="left" vertical="top"/>
    </xf>
    <xf numFmtId="0" fontId="38" fillId="5" borderId="0" xfId="0" applyFont="1" applyFill="1" applyAlignment="1" applyProtection="1">
      <alignment horizontal="right" vertical="top" wrapText="1"/>
    </xf>
    <xf numFmtId="0" fontId="38" fillId="5" borderId="69" xfId="0" applyFont="1" applyFill="1" applyBorder="1" applyAlignment="1" applyProtection="1">
      <alignment horizontal="right" vertical="top" wrapText="1"/>
    </xf>
    <xf numFmtId="0" fontId="30" fillId="5" borderId="0" xfId="0" applyFont="1" applyFill="1" applyAlignment="1" applyProtection="1">
      <alignment horizontal="left" vertical="top"/>
    </xf>
    <xf numFmtId="0" fontId="38" fillId="5" borderId="0" xfId="0" applyFont="1" applyFill="1" applyAlignment="1" applyProtection="1">
      <alignment horizontal="right" vertical="top"/>
    </xf>
    <xf numFmtId="0" fontId="38" fillId="5" borderId="0" xfId="0" applyFont="1" applyFill="1" applyAlignment="1" applyProtection="1">
      <alignment vertical="center"/>
    </xf>
    <xf numFmtId="0" fontId="18" fillId="5" borderId="0" xfId="0" applyFont="1" applyFill="1" applyAlignment="1" applyProtection="1">
      <alignment horizontal="left" vertical="top" indent="1"/>
    </xf>
    <xf numFmtId="0" fontId="38" fillId="5" borderId="69" xfId="0" applyFont="1" applyFill="1" applyBorder="1" applyAlignment="1" applyProtection="1">
      <alignment vertical="top"/>
    </xf>
    <xf numFmtId="0" fontId="5" fillId="5" borderId="0" xfId="0" applyFont="1" applyFill="1" applyAlignment="1" applyProtection="1">
      <alignment horizontal="left" vertical="top"/>
    </xf>
    <xf numFmtId="0" fontId="18" fillId="18" borderId="70" xfId="0" applyFont="1" applyFill="1" applyBorder="1" applyAlignment="1" applyProtection="1">
      <alignment vertical="center"/>
    </xf>
    <xf numFmtId="9" fontId="26" fillId="18" borderId="70" xfId="0" applyNumberFormat="1" applyFont="1" applyFill="1" applyBorder="1" applyAlignment="1" applyProtection="1">
      <alignment horizontal="center" vertical="center"/>
    </xf>
    <xf numFmtId="9" fontId="18" fillId="18" borderId="70" xfId="0" applyNumberFormat="1" applyFont="1" applyFill="1" applyBorder="1" applyAlignment="1" applyProtection="1">
      <alignment horizontal="center" vertical="center"/>
    </xf>
    <xf numFmtId="0" fontId="16" fillId="5" borderId="0" xfId="0" applyFont="1" applyFill="1" applyAlignment="1" applyProtection="1">
      <alignment horizontal="right" vertical="center"/>
    </xf>
    <xf numFmtId="9" fontId="16" fillId="5" borderId="0" xfId="0" applyNumberFormat="1" applyFont="1" applyFill="1" applyAlignment="1" applyProtection="1">
      <alignment horizontal="center" vertical="center"/>
    </xf>
    <xf numFmtId="0" fontId="38" fillId="5" borderId="0" xfId="0" applyFont="1" applyFill="1" applyAlignment="1" applyProtection="1">
      <alignment horizontal="left" vertical="top" wrapText="1"/>
    </xf>
    <xf numFmtId="0" fontId="38" fillId="5" borderId="69" xfId="0" applyFont="1" applyFill="1" applyBorder="1" applyAlignment="1" applyProtection="1">
      <alignment horizontal="left" vertical="top" wrapText="1"/>
    </xf>
    <xf numFmtId="0" fontId="38" fillId="5" borderId="0" xfId="0" applyFont="1" applyFill="1" applyAlignment="1" applyProtection="1">
      <alignment horizontal="left" vertical="top" indent="1"/>
    </xf>
    <xf numFmtId="0" fontId="38" fillId="5" borderId="0" xfId="0" applyFont="1" applyFill="1" applyAlignment="1" applyProtection="1">
      <alignment horizontal="left" vertical="top"/>
    </xf>
    <xf numFmtId="0" fontId="30" fillId="5" borderId="0" xfId="0" applyFont="1" applyFill="1" applyAlignment="1" applyProtection="1">
      <alignment horizontal="left" vertical="top" indent="1"/>
    </xf>
    <xf numFmtId="3" fontId="26" fillId="18" borderId="66" xfId="4" applyNumberFormat="1" applyFont="1" applyFill="1" applyBorder="1" applyAlignment="1" applyProtection="1">
      <alignment horizontal="center" vertical="center"/>
    </xf>
    <xf numFmtId="3" fontId="26" fillId="18" borderId="67" xfId="4" applyNumberFormat="1" applyFont="1" applyFill="1" applyBorder="1" applyAlignment="1" applyProtection="1">
      <alignment horizontal="center" vertical="center"/>
    </xf>
    <xf numFmtId="167" fontId="26" fillId="18" borderId="66" xfId="2" applyNumberFormat="1" applyFont="1" applyFill="1" applyBorder="1" applyAlignment="1" applyProtection="1">
      <alignment horizontal="center" vertical="center"/>
    </xf>
    <xf numFmtId="167" fontId="26" fillId="18" borderId="67" xfId="2" applyNumberFormat="1" applyFont="1" applyFill="1" applyBorder="1" applyAlignment="1" applyProtection="1">
      <alignment horizontal="center" vertical="center"/>
    </xf>
    <xf numFmtId="0" fontId="5" fillId="5" borderId="75" xfId="0" applyFont="1" applyFill="1" applyBorder="1" applyAlignment="1" applyProtection="1">
      <alignment horizontal="left" vertical="top" indent="1"/>
    </xf>
    <xf numFmtId="0" fontId="22" fillId="5" borderId="0" xfId="0" applyFont="1" applyFill="1" applyAlignment="1" applyProtection="1">
      <alignment vertical="top"/>
    </xf>
    <xf numFmtId="0" fontId="22" fillId="5" borderId="0" xfId="0" applyFont="1" applyFill="1" applyAlignment="1" applyProtection="1">
      <alignment horizontal="left" vertical="top" indent="1"/>
    </xf>
    <xf numFmtId="0" fontId="39" fillId="5" borderId="0" xfId="0" applyFont="1" applyFill="1" applyAlignment="1" applyProtection="1">
      <alignment vertical="top"/>
    </xf>
    <xf numFmtId="0" fontId="18" fillId="5" borderId="75" xfId="0" applyFont="1" applyFill="1" applyBorder="1" applyAlignment="1" applyProtection="1">
      <alignment horizontal="left" vertical="top" indent="1"/>
    </xf>
    <xf numFmtId="0" fontId="5" fillId="5" borderId="0" xfId="0" applyFont="1" applyFill="1" applyAlignment="1" applyProtection="1">
      <alignment horizontal="left" indent="1"/>
    </xf>
    <xf numFmtId="0" fontId="5" fillId="5" borderId="0" xfId="0" applyFont="1" applyFill="1" applyAlignment="1" applyProtection="1">
      <alignment horizontal="left"/>
    </xf>
    <xf numFmtId="0" fontId="39" fillId="5" borderId="0" xfId="0" applyFont="1" applyFill="1" applyProtection="1"/>
    <xf numFmtId="0" fontId="19" fillId="5" borderId="0" xfId="0" applyFont="1" applyFill="1" applyAlignment="1" applyProtection="1">
      <alignment vertical="top"/>
    </xf>
    <xf numFmtId="0" fontId="18" fillId="5" borderId="0" xfId="0" applyFont="1" applyFill="1" applyAlignment="1" applyProtection="1">
      <alignment vertical="top"/>
    </xf>
    <xf numFmtId="0" fontId="13" fillId="19" borderId="66" xfId="0" applyFont="1" applyFill="1" applyBorder="1" applyAlignment="1" applyProtection="1">
      <alignment vertical="top"/>
    </xf>
    <xf numFmtId="0" fontId="13" fillId="19" borderId="65" xfId="0" applyFont="1" applyFill="1" applyBorder="1" applyAlignment="1" applyProtection="1">
      <alignment vertical="top"/>
    </xf>
    <xf numFmtId="0" fontId="33" fillId="19" borderId="66" xfId="0" applyFont="1" applyFill="1" applyBorder="1" applyAlignment="1" applyProtection="1">
      <alignment vertical="center" wrapText="1"/>
    </xf>
    <xf numFmtId="0" fontId="33" fillId="19" borderId="65" xfId="0" applyFont="1" applyFill="1" applyBorder="1" applyAlignment="1" applyProtection="1">
      <alignment vertical="center" wrapText="1"/>
    </xf>
    <xf numFmtId="0" fontId="46" fillId="19" borderId="65" xfId="0" applyFont="1" applyFill="1" applyBorder="1" applyAlignment="1" applyProtection="1">
      <alignment horizontal="right" vertical="center"/>
    </xf>
    <xf numFmtId="0" fontId="13" fillId="19" borderId="65" xfId="0" applyFont="1" applyFill="1" applyBorder="1" applyAlignment="1" applyProtection="1">
      <alignment vertical="center" wrapText="1"/>
    </xf>
    <xf numFmtId="0" fontId="14" fillId="5" borderId="73" xfId="0" applyFont="1" applyFill="1" applyBorder="1" applyAlignment="1" applyProtection="1">
      <alignment vertical="top"/>
    </xf>
    <xf numFmtId="0" fontId="18" fillId="6" borderId="78" xfId="0" applyFont="1" applyFill="1" applyBorder="1" applyAlignment="1" applyProtection="1">
      <alignment horizontal="left" vertical="top" wrapText="1" indent="2"/>
    </xf>
    <xf numFmtId="0" fontId="5" fillId="5" borderId="71" xfId="0" applyFont="1" applyFill="1" applyBorder="1" applyAlignment="1" applyProtection="1">
      <alignment vertical="top"/>
    </xf>
    <xf numFmtId="0" fontId="22" fillId="5" borderId="0" xfId="0" applyFont="1" applyFill="1" applyAlignment="1" applyProtection="1">
      <alignment horizontal="left" vertical="top" wrapText="1" indent="1"/>
    </xf>
    <xf numFmtId="0" fontId="16" fillId="5" borderId="0" xfId="0" applyFont="1" applyFill="1" applyAlignment="1" applyProtection="1">
      <alignment horizontal="left" vertical="top" indent="1"/>
    </xf>
    <xf numFmtId="0" fontId="16" fillId="5" borderId="0" xfId="0" applyFont="1" applyFill="1" applyAlignment="1" applyProtection="1">
      <alignment horizontal="left" vertical="top"/>
    </xf>
    <xf numFmtId="0" fontId="19" fillId="5" borderId="0" xfId="0" applyFont="1" applyFill="1" applyAlignment="1" applyProtection="1">
      <alignment vertical="center" wrapText="1"/>
    </xf>
    <xf numFmtId="0" fontId="35" fillId="19" borderId="66" xfId="0" applyFont="1" applyFill="1" applyBorder="1" applyAlignment="1" applyProtection="1">
      <alignment vertical="top"/>
    </xf>
    <xf numFmtId="0" fontId="33" fillId="19" borderId="71" xfId="0" applyFont="1" applyFill="1" applyBorder="1" applyAlignment="1" applyProtection="1">
      <alignment horizontal="left" vertical="center" wrapText="1"/>
    </xf>
    <xf numFmtId="0" fontId="13" fillId="19" borderId="65" xfId="0" applyFont="1" applyFill="1" applyBorder="1" applyAlignment="1" applyProtection="1">
      <alignment horizontal="left" vertical="center" wrapText="1" indent="1"/>
    </xf>
    <xf numFmtId="0" fontId="52" fillId="21" borderId="0" xfId="0" applyFont="1" applyFill="1" applyAlignment="1" applyProtection="1">
      <alignment horizontal="right" vertical="center" wrapText="1"/>
    </xf>
    <xf numFmtId="2" fontId="52" fillId="21" borderId="0" xfId="0" applyNumberFormat="1" applyFont="1" applyFill="1" applyAlignment="1" applyProtection="1">
      <alignment horizontal="left" vertical="center"/>
    </xf>
    <xf numFmtId="0" fontId="5" fillId="5" borderId="68" xfId="0" applyFont="1" applyFill="1" applyBorder="1" applyAlignment="1" applyProtection="1">
      <alignment horizontal="left" vertical="top" indent="1"/>
    </xf>
    <xf numFmtId="0" fontId="5" fillId="5" borderId="68" xfId="0" applyFont="1" applyFill="1" applyBorder="1" applyAlignment="1" applyProtection="1">
      <alignment horizontal="left" vertical="top"/>
    </xf>
    <xf numFmtId="0" fontId="5" fillId="5" borderId="68" xfId="0" applyFont="1" applyFill="1" applyBorder="1" applyAlignment="1" applyProtection="1">
      <alignment horizontal="right" vertical="top"/>
    </xf>
    <xf numFmtId="0" fontId="18" fillId="6" borderId="77" xfId="0" applyFont="1" applyFill="1" applyBorder="1" applyAlignment="1" applyProtection="1">
      <alignment horizontal="left" vertical="top" wrapText="1" indent="2"/>
    </xf>
    <xf numFmtId="0" fontId="5" fillId="5" borderId="0" xfId="0" applyFont="1" applyFill="1" applyAlignment="1" applyProtection="1">
      <alignment horizontal="right" vertical="top"/>
    </xf>
    <xf numFmtId="0" fontId="30" fillId="5" borderId="0" xfId="0" applyFont="1" applyFill="1" applyAlignment="1" applyProtection="1">
      <alignment horizontal="left" vertical="top" wrapText="1" indent="1"/>
    </xf>
    <xf numFmtId="0" fontId="22" fillId="5" borderId="0" xfId="0" applyFont="1" applyFill="1" applyAlignment="1" applyProtection="1">
      <alignment vertical="top" wrapText="1"/>
    </xf>
    <xf numFmtId="0" fontId="22" fillId="5" borderId="69" xfId="0" applyFont="1" applyFill="1" applyBorder="1" applyAlignment="1" applyProtection="1">
      <alignment vertical="top" wrapText="1"/>
    </xf>
    <xf numFmtId="0" fontId="18" fillId="5" borderId="0" xfId="0" applyFont="1" applyFill="1" applyAlignment="1" applyProtection="1">
      <alignment horizontal="left" vertical="top"/>
    </xf>
    <xf numFmtId="0" fontId="38" fillId="5" borderId="0" xfId="0" applyFont="1" applyFill="1" applyAlignment="1" applyProtection="1">
      <alignment vertical="top" wrapText="1"/>
    </xf>
    <xf numFmtId="0" fontId="38" fillId="5" borderId="69" xfId="0" applyFont="1" applyFill="1" applyBorder="1" applyAlignment="1" applyProtection="1">
      <alignment vertical="top" wrapText="1"/>
    </xf>
    <xf numFmtId="0" fontId="4" fillId="5" borderId="0" xfId="0" applyFont="1" applyFill="1" applyAlignment="1" applyProtection="1">
      <alignment horizontal="left" vertical="top" wrapText="1"/>
    </xf>
    <xf numFmtId="0" fontId="4" fillId="5" borderId="0" xfId="0" applyFont="1" applyFill="1" applyAlignment="1" applyProtection="1">
      <alignment horizontal="left" vertical="top" wrapText="1"/>
    </xf>
    <xf numFmtId="0" fontId="4" fillId="5" borderId="0" xfId="0" applyFont="1" applyFill="1" applyAlignment="1" applyProtection="1">
      <alignment horizontal="left" vertical="top"/>
    </xf>
    <xf numFmtId="0" fontId="5" fillId="5" borderId="75" xfId="0" applyFont="1" applyFill="1" applyBorder="1" applyAlignment="1" applyProtection="1">
      <alignment vertical="center"/>
    </xf>
    <xf numFmtId="0" fontId="38" fillId="5" borderId="69" xfId="0" applyFont="1" applyFill="1" applyBorder="1" applyProtection="1"/>
    <xf numFmtId="0" fontId="30" fillId="21" borderId="0" xfId="0" applyFont="1" applyFill="1" applyAlignment="1" applyProtection="1">
      <alignment vertical="center"/>
    </xf>
    <xf numFmtId="0" fontId="5" fillId="0" borderId="0" xfId="0" applyFont="1" applyAlignment="1" applyProtection="1">
      <alignment vertical="center"/>
    </xf>
    <xf numFmtId="0" fontId="18" fillId="6" borderId="78" xfId="0" applyFont="1" applyFill="1" applyBorder="1" applyAlignment="1" applyProtection="1">
      <alignment horizontal="left" wrapText="1" indent="1"/>
    </xf>
    <xf numFmtId="0" fontId="48" fillId="5" borderId="0" xfId="0" applyFont="1" applyFill="1" applyAlignment="1" applyProtection="1">
      <alignment horizontal="left" vertical="center" indent="1"/>
    </xf>
    <xf numFmtId="2" fontId="30" fillId="21" borderId="0" xfId="0" applyNumberFormat="1" applyFont="1" applyFill="1" applyAlignment="1" applyProtection="1">
      <alignment horizontal="left" vertical="center"/>
    </xf>
    <xf numFmtId="0" fontId="38" fillId="5" borderId="0" xfId="0" applyFont="1" applyFill="1" applyProtection="1"/>
    <xf numFmtId="0" fontId="38" fillId="5" borderId="0" xfId="0" applyFont="1" applyFill="1" applyAlignment="1" applyProtection="1">
      <alignment wrapText="1"/>
    </xf>
    <xf numFmtId="0" fontId="38" fillId="5" borderId="69" xfId="0" applyFont="1" applyFill="1" applyBorder="1" applyAlignment="1" applyProtection="1">
      <alignment wrapText="1"/>
    </xf>
    <xf numFmtId="0" fontId="50" fillId="5" borderId="0" xfId="0" applyFont="1" applyFill="1" applyAlignment="1" applyProtection="1">
      <alignment horizontal="left" vertical="top" indent="1"/>
    </xf>
    <xf numFmtId="0" fontId="5" fillId="5" borderId="71" xfId="0" applyFont="1" applyFill="1" applyBorder="1" applyAlignment="1" applyProtection="1">
      <alignment horizontal="left" vertical="top" wrapText="1"/>
    </xf>
    <xf numFmtId="0" fontId="39" fillId="5" borderId="0" xfId="0" applyFont="1" applyFill="1" applyAlignment="1" applyProtection="1">
      <alignment horizontal="left" vertical="top"/>
    </xf>
    <xf numFmtId="0" fontId="48" fillId="0" borderId="0" xfId="0" applyFont="1" applyAlignment="1" applyProtection="1">
      <alignment horizontal="left" vertical="top" indent="1"/>
    </xf>
    <xf numFmtId="0" fontId="38" fillId="5" borderId="0" xfId="0" applyFont="1" applyFill="1" applyAlignment="1" applyProtection="1">
      <alignment horizontal="left" vertical="top" wrapText="1" indent="1"/>
    </xf>
    <xf numFmtId="0" fontId="51" fillId="5" borderId="0" xfId="0" applyFont="1" applyFill="1" applyAlignment="1" applyProtection="1">
      <alignment horizontal="left" vertical="top" indent="1"/>
    </xf>
    <xf numFmtId="0" fontId="5" fillId="5" borderId="0" xfId="0" applyFont="1" applyFill="1" applyAlignment="1" applyProtection="1">
      <alignment horizontal="left" vertical="top" wrapText="1"/>
    </xf>
    <xf numFmtId="0" fontId="38" fillId="5" borderId="0" xfId="0" applyFont="1" applyFill="1" applyAlignment="1" applyProtection="1">
      <alignment horizontal="center" vertical="top" wrapText="1"/>
    </xf>
    <xf numFmtId="3" fontId="5" fillId="5" borderId="0" xfId="0" applyNumberFormat="1" applyFont="1" applyFill="1" applyAlignment="1" applyProtection="1">
      <alignment horizontal="center" vertical="center"/>
    </xf>
    <xf numFmtId="0" fontId="5" fillId="5" borderId="0" xfId="0" applyFont="1" applyFill="1" applyAlignment="1" applyProtection="1">
      <alignment vertical="top" wrapText="1"/>
    </xf>
    <xf numFmtId="0" fontId="11" fillId="5" borderId="0" xfId="0" applyFont="1" applyFill="1" applyAlignment="1" applyProtection="1">
      <alignment horizontal="left" vertical="top"/>
    </xf>
    <xf numFmtId="0" fontId="41" fillId="5" borderId="0" xfId="0" applyFont="1" applyFill="1" applyAlignment="1" applyProtection="1">
      <alignment horizontal="left" vertical="top" wrapText="1" indent="1"/>
    </xf>
    <xf numFmtId="0" fontId="41" fillId="5" borderId="0" xfId="0" applyFont="1" applyFill="1" applyAlignment="1" applyProtection="1">
      <alignment horizontal="left" vertical="top"/>
    </xf>
    <xf numFmtId="0" fontId="11" fillId="5" borderId="0" xfId="0" applyFont="1" applyFill="1" applyAlignment="1" applyProtection="1">
      <alignment vertical="top" wrapText="1"/>
    </xf>
    <xf numFmtId="0" fontId="5" fillId="5" borderId="74" xfId="0" applyFont="1" applyFill="1" applyBorder="1" applyAlignment="1" applyProtection="1">
      <alignment vertical="top"/>
    </xf>
    <xf numFmtId="0" fontId="18" fillId="6" borderId="77" xfId="0" applyFont="1" applyFill="1" applyBorder="1" applyAlignment="1" applyProtection="1">
      <alignment horizontal="left" vertical="top" wrapText="1" indent="1"/>
    </xf>
    <xf numFmtId="0" fontId="5" fillId="5" borderId="69" xfId="0" applyFont="1" applyFill="1" applyBorder="1" applyAlignment="1" applyProtection="1">
      <alignment vertical="top"/>
    </xf>
    <xf numFmtId="0" fontId="38" fillId="5" borderId="0" xfId="0" applyFont="1" applyFill="1" applyAlignment="1" applyProtection="1">
      <alignment horizontal="left" vertical="top" wrapText="1" indent="1"/>
    </xf>
    <xf numFmtId="0" fontId="38" fillId="5" borderId="69" xfId="0" applyFont="1" applyFill="1" applyBorder="1" applyAlignment="1" applyProtection="1">
      <alignment horizontal="left" vertical="top" wrapText="1" indent="1"/>
    </xf>
    <xf numFmtId="2" fontId="30" fillId="21" borderId="0" xfId="0" applyNumberFormat="1" applyFont="1" applyFill="1" applyAlignment="1" applyProtection="1">
      <alignment vertical="top"/>
    </xf>
    <xf numFmtId="0" fontId="38" fillId="0" borderId="0" xfId="0" applyFont="1" applyAlignment="1" applyProtection="1">
      <alignment vertical="top" wrapText="1"/>
    </xf>
    <xf numFmtId="0" fontId="38" fillId="0" borderId="69" xfId="0" applyFont="1" applyBorder="1" applyAlignment="1" applyProtection="1">
      <alignment vertical="top" wrapText="1"/>
    </xf>
    <xf numFmtId="0" fontId="4" fillId="5" borderId="0" xfId="0" applyFont="1" applyFill="1" applyProtection="1"/>
    <xf numFmtId="0" fontId="5" fillId="0" borderId="0" xfId="0" applyFont="1" applyAlignment="1" applyProtection="1">
      <alignment horizontal="left" vertical="top" indent="1"/>
    </xf>
    <xf numFmtId="0" fontId="26" fillId="18" borderId="70" xfId="4" applyFont="1" applyFill="1" applyBorder="1" applyAlignment="1" applyProtection="1">
      <alignment horizontal="left" vertical="top" wrapText="1"/>
    </xf>
    <xf numFmtId="0" fontId="38" fillId="0" borderId="0" xfId="0" applyFont="1" applyAlignment="1" applyProtection="1">
      <alignment horizontal="left" vertical="top" wrapText="1" indent="1"/>
    </xf>
    <xf numFmtId="0" fontId="38" fillId="0" borderId="69" xfId="0" applyFont="1" applyBorder="1" applyAlignment="1" applyProtection="1">
      <alignment horizontal="left" vertical="top" wrapText="1" indent="1"/>
    </xf>
    <xf numFmtId="0" fontId="5" fillId="5" borderId="76" xfId="0" applyFont="1" applyFill="1" applyBorder="1" applyAlignment="1" applyProtection="1">
      <alignment vertical="top"/>
    </xf>
    <xf numFmtId="0" fontId="5" fillId="5" borderId="71" xfId="0" applyFont="1" applyFill="1" applyBorder="1" applyAlignment="1" applyProtection="1">
      <alignment vertical="top"/>
    </xf>
    <xf numFmtId="0" fontId="5" fillId="5" borderId="71" xfId="0" applyFont="1" applyFill="1" applyBorder="1" applyAlignment="1" applyProtection="1">
      <alignment vertical="center"/>
    </xf>
    <xf numFmtId="0" fontId="5" fillId="5" borderId="71" xfId="0" applyFont="1" applyFill="1" applyBorder="1" applyAlignment="1" applyProtection="1">
      <alignment horizontal="left" vertical="top" indent="1"/>
    </xf>
    <xf numFmtId="0" fontId="5" fillId="5" borderId="71" xfId="0" applyFont="1" applyFill="1" applyBorder="1" applyAlignment="1" applyProtection="1">
      <alignment horizontal="left" vertical="top"/>
    </xf>
    <xf numFmtId="0" fontId="18" fillId="6" borderId="79" xfId="0" applyFont="1" applyFill="1" applyBorder="1" applyAlignment="1" applyProtection="1">
      <alignment horizontal="left" vertical="top" wrapText="1" indent="1"/>
    </xf>
    <xf numFmtId="0" fontId="4" fillId="5" borderId="68" xfId="0" applyFont="1" applyFill="1" applyBorder="1" applyAlignment="1" applyProtection="1">
      <alignment horizontal="left" vertical="top" indent="1"/>
    </xf>
    <xf numFmtId="0" fontId="4" fillId="5" borderId="68" xfId="0" applyFont="1" applyFill="1" applyBorder="1" applyAlignment="1" applyProtection="1">
      <alignment horizontal="left" vertical="top"/>
    </xf>
    <xf numFmtId="0" fontId="4" fillId="5" borderId="68" xfId="0" applyFont="1" applyFill="1" applyBorder="1" applyAlignment="1" applyProtection="1">
      <alignment vertical="top"/>
    </xf>
    <xf numFmtId="1" fontId="5" fillId="5" borderId="0" xfId="0" applyNumberFormat="1" applyFont="1" applyFill="1" applyAlignment="1" applyProtection="1">
      <alignment horizontal="center" vertical="center"/>
    </xf>
    <xf numFmtId="0" fontId="18" fillId="5" borderId="0" xfId="0" applyFont="1" applyFill="1" applyAlignment="1" applyProtection="1">
      <alignment horizontal="left" vertical="top" wrapText="1" indent="1"/>
    </xf>
    <xf numFmtId="166" fontId="5" fillId="5" borderId="0" xfId="0" applyNumberFormat="1" applyFont="1" applyFill="1" applyAlignment="1" applyProtection="1">
      <alignment horizontal="center" vertical="center"/>
    </xf>
    <xf numFmtId="1" fontId="5" fillId="5" borderId="0" xfId="0" applyNumberFormat="1" applyFont="1" applyFill="1" applyAlignment="1" applyProtection="1">
      <alignment horizontal="center" vertical="center"/>
    </xf>
    <xf numFmtId="0" fontId="30" fillId="5" borderId="0" xfId="0" applyFont="1" applyFill="1" applyAlignment="1" applyProtection="1">
      <alignment vertical="top"/>
    </xf>
    <xf numFmtId="0" fontId="5" fillId="5" borderId="0" xfId="0" applyFont="1" applyFill="1" applyAlignment="1" applyProtection="1">
      <alignment horizontal="left" vertical="top" wrapText="1"/>
    </xf>
    <xf numFmtId="0" fontId="5" fillId="5" borderId="0" xfId="0" applyFont="1" applyFill="1" applyAlignment="1" applyProtection="1">
      <alignment horizontal="center" vertical="center"/>
    </xf>
    <xf numFmtId="0" fontId="32" fillId="19" borderId="73" xfId="0" applyFont="1" applyFill="1" applyBorder="1" applyAlignment="1" applyProtection="1">
      <alignment vertical="top"/>
    </xf>
    <xf numFmtId="0" fontId="32" fillId="5" borderId="73" xfId="0" applyFont="1" applyFill="1" applyBorder="1" applyAlignment="1" applyProtection="1">
      <alignment vertical="top"/>
    </xf>
    <xf numFmtId="0" fontId="33" fillId="5" borderId="68" xfId="0" applyFont="1" applyFill="1" applyBorder="1" applyAlignment="1" applyProtection="1">
      <alignment vertical="center"/>
    </xf>
    <xf numFmtId="0" fontId="13" fillId="5" borderId="68" xfId="0" applyFont="1" applyFill="1" applyBorder="1" applyAlignment="1" applyProtection="1">
      <alignment horizontal="left" vertical="center" wrapText="1"/>
    </xf>
    <xf numFmtId="0" fontId="13" fillId="5" borderId="68" xfId="0" applyFont="1" applyFill="1" applyBorder="1" applyAlignment="1" applyProtection="1">
      <alignment horizontal="left" vertical="center" indent="1"/>
    </xf>
    <xf numFmtId="0" fontId="13" fillId="5" borderId="68" xfId="0" applyFont="1" applyFill="1" applyBorder="1" applyAlignment="1" applyProtection="1">
      <alignment horizontal="left" vertical="center"/>
    </xf>
    <xf numFmtId="0" fontId="13" fillId="5" borderId="68" xfId="0" applyFont="1" applyFill="1" applyBorder="1" applyAlignment="1" applyProtection="1">
      <alignment vertical="top"/>
    </xf>
    <xf numFmtId="164" fontId="52" fillId="21" borderId="0" xfId="0" applyNumberFormat="1" applyFont="1" applyFill="1" applyAlignment="1" applyProtection="1">
      <alignment vertical="top"/>
    </xf>
    <xf numFmtId="164" fontId="5" fillId="5" borderId="0" xfId="0" applyNumberFormat="1" applyFont="1" applyFill="1" applyAlignment="1" applyProtection="1">
      <alignment horizontal="center" vertical="center"/>
    </xf>
    <xf numFmtId="0" fontId="5" fillId="5" borderId="0" xfId="0" applyFont="1" applyFill="1" applyAlignment="1" applyProtection="1">
      <alignment horizontal="left" vertical="top" wrapText="1" indent="1"/>
    </xf>
    <xf numFmtId="0" fontId="14" fillId="5" borderId="75" xfId="0" applyFont="1" applyFill="1" applyBorder="1" applyAlignment="1" applyProtection="1">
      <alignment horizontal="center" vertical="top"/>
    </xf>
    <xf numFmtId="0" fontId="5" fillId="5" borderId="0" xfId="0" applyFont="1" applyFill="1" applyAlignment="1" applyProtection="1">
      <alignment horizontal="center" vertical="top"/>
    </xf>
    <xf numFmtId="0" fontId="32" fillId="5" borderId="0" xfId="0" applyFont="1" applyFill="1" applyAlignment="1" applyProtection="1">
      <alignment horizontal="center" vertical="top"/>
    </xf>
    <xf numFmtId="0" fontId="12" fillId="5" borderId="0" xfId="0" applyFont="1" applyFill="1" applyAlignment="1" applyProtection="1">
      <alignment horizontal="center" vertical="top"/>
    </xf>
    <xf numFmtId="0" fontId="12" fillId="5" borderId="0" xfId="0" applyFont="1" applyFill="1" applyAlignment="1" applyProtection="1">
      <alignment horizontal="center" vertical="center"/>
    </xf>
    <xf numFmtId="0" fontId="38" fillId="5" borderId="0" xfId="0" applyFont="1" applyFill="1" applyAlignment="1" applyProtection="1">
      <alignment horizontal="center" vertical="top"/>
    </xf>
    <xf numFmtId="0" fontId="18" fillId="6" borderId="78" xfId="0" applyFont="1" applyFill="1" applyBorder="1" applyAlignment="1" applyProtection="1">
      <alignment horizontal="center" vertical="top" wrapText="1"/>
    </xf>
    <xf numFmtId="0" fontId="30" fillId="21" borderId="0" xfId="0" applyFont="1" applyFill="1" applyAlignment="1" applyProtection="1">
      <alignment horizontal="center" vertical="top"/>
    </xf>
    <xf numFmtId="2" fontId="30" fillId="21" borderId="0" xfId="0" applyNumberFormat="1" applyFont="1" applyFill="1" applyAlignment="1" applyProtection="1">
      <alignment horizontal="center" vertical="top"/>
    </xf>
    <xf numFmtId="0" fontId="52" fillId="21" borderId="0" xfId="0" applyFont="1" applyFill="1" applyAlignment="1" applyProtection="1">
      <alignment horizontal="center" vertical="top"/>
    </xf>
    <xf numFmtId="0" fontId="5" fillId="0" borderId="0" xfId="0" applyFont="1" applyAlignment="1" applyProtection="1">
      <alignment horizontal="center" vertical="top"/>
    </xf>
    <xf numFmtId="0" fontId="14" fillId="5" borderId="0" xfId="0" applyFont="1" applyFill="1" applyAlignment="1" applyProtection="1">
      <alignment horizontal="center" vertical="top"/>
    </xf>
    <xf numFmtId="0" fontId="11" fillId="5" borderId="71" xfId="0" applyFont="1" applyFill="1" applyBorder="1" applyAlignment="1" applyProtection="1">
      <alignment horizontal="left" vertical="top"/>
    </xf>
    <xf numFmtId="0" fontId="11" fillId="5" borderId="71" xfId="0" applyFont="1" applyFill="1" applyBorder="1" applyAlignment="1" applyProtection="1">
      <alignment horizontal="center" vertical="top"/>
    </xf>
    <xf numFmtId="0" fontId="32" fillId="5" borderId="71" xfId="0" applyFont="1" applyFill="1" applyBorder="1" applyAlignment="1" applyProtection="1">
      <alignment horizontal="center" vertical="top"/>
    </xf>
    <xf numFmtId="0" fontId="12" fillId="5" borderId="71" xfId="0" applyFont="1" applyFill="1" applyBorder="1" applyAlignment="1" applyProtection="1">
      <alignment horizontal="center" vertical="top"/>
    </xf>
    <xf numFmtId="0" fontId="14" fillId="5" borderId="0" xfId="0" applyFont="1" applyFill="1" applyAlignment="1" applyProtection="1">
      <alignment vertical="top"/>
    </xf>
    <xf numFmtId="0" fontId="5" fillId="0" borderId="71" xfId="0" applyFont="1" applyBorder="1" applyAlignment="1" applyProtection="1">
      <alignment horizontal="left" vertical="top"/>
    </xf>
    <xf numFmtId="0" fontId="37" fillId="5" borderId="0" xfId="0" applyFont="1" applyFill="1" applyAlignment="1" applyProtection="1">
      <alignment horizontal="left" vertical="top" wrapText="1"/>
    </xf>
    <xf numFmtId="4" fontId="13" fillId="5" borderId="0" xfId="0" applyNumberFormat="1" applyFont="1" applyFill="1" applyAlignment="1" applyProtection="1">
      <alignment horizontal="center" vertical="top"/>
    </xf>
    <xf numFmtId="3" fontId="18" fillId="5" borderId="0" xfId="0" applyNumberFormat="1" applyFont="1" applyFill="1" applyAlignment="1" applyProtection="1">
      <alignment horizontal="center" vertical="top"/>
    </xf>
    <xf numFmtId="165" fontId="13" fillId="5" borderId="0" xfId="0" applyNumberFormat="1" applyFont="1" applyFill="1" applyAlignment="1" applyProtection="1">
      <alignment horizontal="center" vertical="top"/>
    </xf>
    <xf numFmtId="0" fontId="13" fillId="5" borderId="0" xfId="0" applyFont="1" applyFill="1" applyAlignment="1" applyProtection="1">
      <alignment horizontal="left" vertical="top"/>
    </xf>
    <xf numFmtId="0" fontId="44" fillId="5" borderId="0" xfId="0" applyFont="1" applyFill="1" applyAlignment="1" applyProtection="1">
      <alignment vertical="top"/>
    </xf>
    <xf numFmtId="3" fontId="12" fillId="5" borderId="0" xfId="0" applyNumberFormat="1" applyFont="1" applyFill="1" applyAlignment="1" applyProtection="1">
      <alignment horizontal="center" vertical="top"/>
    </xf>
    <xf numFmtId="0" fontId="11" fillId="5" borderId="0" xfId="0" applyFont="1" applyFill="1" applyAlignment="1" applyProtection="1">
      <alignment horizontal="center" vertical="top"/>
    </xf>
    <xf numFmtId="0" fontId="11" fillId="5" borderId="0" xfId="0" applyFont="1" applyFill="1" applyAlignment="1" applyProtection="1">
      <alignment horizontal="center" vertical="center"/>
    </xf>
    <xf numFmtId="0" fontId="11" fillId="5" borderId="71" xfId="0" applyFont="1" applyFill="1" applyBorder="1" applyAlignment="1" applyProtection="1">
      <alignment vertical="top"/>
    </xf>
    <xf numFmtId="3" fontId="11" fillId="5" borderId="71" xfId="0" applyNumberFormat="1" applyFont="1" applyFill="1" applyBorder="1" applyAlignment="1" applyProtection="1">
      <alignment horizontal="center" vertical="top"/>
    </xf>
    <xf numFmtId="0" fontId="11" fillId="5" borderId="71" xfId="0" applyFont="1" applyFill="1" applyBorder="1" applyAlignment="1" applyProtection="1">
      <alignment horizontal="center" vertical="top" wrapText="1"/>
    </xf>
    <xf numFmtId="0" fontId="13" fillId="5" borderId="0" xfId="0" applyFont="1" applyFill="1" applyAlignment="1" applyProtection="1">
      <alignment vertical="top"/>
    </xf>
    <xf numFmtId="3" fontId="13" fillId="5" borderId="0" xfId="0" applyNumberFormat="1" applyFont="1" applyFill="1" applyAlignment="1" applyProtection="1">
      <alignment horizontal="center" vertical="top"/>
    </xf>
    <xf numFmtId="168" fontId="13" fillId="5" borderId="0" xfId="0" applyNumberFormat="1" applyFont="1" applyFill="1" applyAlignment="1" applyProtection="1">
      <alignment horizontal="center" vertical="top"/>
    </xf>
    <xf numFmtId="3" fontId="13" fillId="5" borderId="0" xfId="0" applyNumberFormat="1" applyFont="1" applyFill="1" applyAlignment="1" applyProtection="1">
      <alignment horizontal="center" vertical="center"/>
    </xf>
    <xf numFmtId="3" fontId="11" fillId="5" borderId="70" xfId="0" applyNumberFormat="1" applyFont="1" applyFill="1" applyBorder="1" applyAlignment="1" applyProtection="1">
      <alignment horizontal="center" vertical="top"/>
    </xf>
    <xf numFmtId="164" fontId="11" fillId="5" borderId="70" xfId="0" applyNumberFormat="1" applyFont="1" applyFill="1" applyBorder="1" applyAlignment="1" applyProtection="1">
      <alignment horizontal="center" vertical="center"/>
    </xf>
    <xf numFmtId="3" fontId="5" fillId="5" borderId="0" xfId="0" applyNumberFormat="1" applyFont="1" applyFill="1" applyAlignment="1" applyProtection="1">
      <alignment horizontal="center" vertical="center"/>
    </xf>
    <xf numFmtId="3" fontId="11" fillId="5" borderId="70" xfId="0" applyNumberFormat="1" applyFont="1" applyFill="1" applyBorder="1" applyAlignment="1" applyProtection="1">
      <alignment horizontal="center" vertical="center"/>
    </xf>
    <xf numFmtId="3" fontId="11" fillId="5" borderId="0" xfId="0" applyNumberFormat="1" applyFont="1" applyFill="1" applyAlignment="1" applyProtection="1">
      <alignment horizontal="center" vertical="top"/>
    </xf>
    <xf numFmtId="0" fontId="5" fillId="5" borderId="68" xfId="0" applyFont="1" applyFill="1" applyBorder="1" applyAlignment="1" applyProtection="1">
      <alignment vertical="top"/>
    </xf>
    <xf numFmtId="0" fontId="24" fillId="5" borderId="0" xfId="0" applyFont="1" applyFill="1" applyAlignment="1" applyProtection="1">
      <alignment horizontal="center" vertical="center"/>
    </xf>
    <xf numFmtId="0" fontId="16" fillId="5" borderId="0" xfId="0" applyFont="1" applyFill="1" applyAlignment="1" applyProtection="1">
      <alignment vertical="top"/>
    </xf>
    <xf numFmtId="0" fontId="18" fillId="6" borderId="78" xfId="0" applyFont="1" applyFill="1" applyBorder="1" applyAlignment="1" applyProtection="1">
      <alignment horizontal="left" vertical="top" wrapText="1" indent="1"/>
    </xf>
    <xf numFmtId="0" fontId="11" fillId="5" borderId="0" xfId="0" applyFont="1" applyFill="1" applyAlignment="1" applyProtection="1">
      <alignment horizontal="left" vertical="center"/>
    </xf>
    <xf numFmtId="0" fontId="38" fillId="5" borderId="0" xfId="0" applyFont="1" applyFill="1" applyAlignment="1" applyProtection="1">
      <alignment horizontal="left" vertical="top" wrapText="1"/>
    </xf>
    <xf numFmtId="0" fontId="5" fillId="5" borderId="0" xfId="0" applyFont="1" applyFill="1" applyAlignment="1" applyProtection="1">
      <alignment horizontal="left" vertical="center" wrapText="1"/>
    </xf>
    <xf numFmtId="0" fontId="17" fillId="5" borderId="0" xfId="0" applyFont="1" applyFill="1" applyAlignment="1" applyProtection="1">
      <alignment vertical="top"/>
    </xf>
    <xf numFmtId="0" fontId="24" fillId="5" borderId="71" xfId="0" applyFont="1" applyFill="1" applyBorder="1" applyAlignment="1" applyProtection="1">
      <alignment horizontal="center" vertical="center"/>
    </xf>
    <xf numFmtId="2" fontId="52" fillId="21" borderId="0" xfId="0" applyNumberFormat="1" applyFont="1" applyFill="1" applyAlignment="1" applyProtection="1">
      <alignment vertical="top"/>
    </xf>
    <xf numFmtId="0" fontId="38" fillId="5" borderId="0" xfId="0" applyFont="1" applyFill="1" applyAlignment="1" applyProtection="1">
      <alignment horizontal="right"/>
    </xf>
    <xf numFmtId="0" fontId="38" fillId="5" borderId="0" xfId="0" applyFont="1" applyFill="1" applyAlignment="1" applyProtection="1">
      <alignment vertical="top" wrapText="1"/>
    </xf>
    <xf numFmtId="0" fontId="38" fillId="5" borderId="0" xfId="0" applyFont="1" applyFill="1" applyAlignment="1" applyProtection="1">
      <alignment horizontal="right" indent="1"/>
    </xf>
    <xf numFmtId="0" fontId="38" fillId="5" borderId="0" xfId="0" applyFont="1" applyFill="1" applyAlignment="1" applyProtection="1">
      <alignment horizontal="right" indent="1"/>
    </xf>
    <xf numFmtId="0" fontId="38" fillId="5" borderId="0" xfId="0" applyFont="1" applyFill="1" applyProtection="1"/>
    <xf numFmtId="0" fontId="12" fillId="6" borderId="78" xfId="0" applyFont="1" applyFill="1" applyBorder="1" applyAlignment="1" applyProtection="1">
      <alignment horizontal="left" vertical="top" wrapText="1" indent="1"/>
    </xf>
    <xf numFmtId="0" fontId="5" fillId="5" borderId="75" xfId="0" applyFont="1" applyFill="1" applyBorder="1" applyAlignment="1" applyProtection="1">
      <alignment vertical="top" wrapText="1"/>
    </xf>
    <xf numFmtId="0" fontId="18" fillId="6" borderId="78" xfId="0" applyFont="1" applyFill="1" applyBorder="1" applyAlignment="1" applyProtection="1">
      <alignment horizontal="left" vertical="top" wrapText="1"/>
    </xf>
    <xf numFmtId="0" fontId="30" fillId="21" borderId="0" xfId="0" applyFont="1" applyFill="1" applyAlignment="1" applyProtection="1">
      <alignment vertical="top" wrapText="1"/>
    </xf>
    <xf numFmtId="2" fontId="30" fillId="21" borderId="0" xfId="0" applyNumberFormat="1" applyFont="1" applyFill="1" applyAlignment="1" applyProtection="1">
      <alignment horizontal="left" vertical="top" wrapText="1"/>
    </xf>
    <xf numFmtId="0" fontId="5" fillId="0" borderId="0" xfId="0" applyFont="1" applyAlignment="1" applyProtection="1">
      <alignment vertical="top" wrapText="1"/>
    </xf>
    <xf numFmtId="0" fontId="5" fillId="5" borderId="71" xfId="0" applyFont="1" applyFill="1" applyBorder="1" applyAlignment="1" applyProtection="1">
      <alignment vertical="top" wrapText="1"/>
    </xf>
    <xf numFmtId="0" fontId="17" fillId="5" borderId="71" xfId="0" applyFont="1" applyFill="1" applyBorder="1" applyAlignment="1" applyProtection="1">
      <alignment horizontal="left" vertical="top" indent="1"/>
    </xf>
    <xf numFmtId="0" fontId="17" fillId="5" borderId="71" xfId="0" applyFont="1" applyFill="1" applyBorder="1" applyAlignment="1" applyProtection="1">
      <alignment horizontal="left" vertical="top"/>
    </xf>
    <xf numFmtId="0" fontId="17" fillId="5" borderId="71" xfId="0" applyFont="1" applyFill="1" applyBorder="1" applyAlignment="1" applyProtection="1">
      <alignment vertical="top"/>
    </xf>
    <xf numFmtId="0" fontId="19" fillId="6" borderId="79" xfId="0" applyFont="1" applyFill="1" applyBorder="1" applyAlignment="1" applyProtection="1">
      <alignment horizontal="left" vertical="top" wrapText="1" indent="1"/>
    </xf>
    <xf numFmtId="0" fontId="24" fillId="5" borderId="68" xfId="0" applyFont="1" applyFill="1" applyBorder="1" applyAlignment="1" applyProtection="1">
      <alignment horizontal="center" vertical="center"/>
    </xf>
    <xf numFmtId="0" fontId="38" fillId="5" borderId="0" xfId="0" applyFont="1" applyFill="1" applyAlignment="1" applyProtection="1">
      <alignment horizontal="left"/>
    </xf>
    <xf numFmtId="0" fontId="38" fillId="5" borderId="69" xfId="0" applyFont="1" applyFill="1" applyBorder="1" applyAlignment="1" applyProtection="1">
      <alignment horizontal="left"/>
    </xf>
    <xf numFmtId="0" fontId="38" fillId="5" borderId="0" xfId="0" applyFont="1" applyFill="1" applyAlignment="1" applyProtection="1">
      <alignment horizontal="left" vertical="top"/>
    </xf>
    <xf numFmtId="0" fontId="38" fillId="5" borderId="69" xfId="0" applyFont="1" applyFill="1" applyBorder="1" applyAlignment="1" applyProtection="1">
      <alignment horizontal="left" vertical="top"/>
    </xf>
    <xf numFmtId="0" fontId="5" fillId="5" borderId="0" xfId="0" applyFont="1" applyFill="1" applyAlignment="1" applyProtection="1">
      <alignment horizontal="right" vertical="top" indent="1"/>
    </xf>
    <xf numFmtId="0" fontId="38" fillId="5" borderId="0" xfId="0" applyFont="1" applyFill="1" applyAlignment="1" applyProtection="1">
      <alignment horizontal="left"/>
    </xf>
    <xf numFmtId="0" fontId="38" fillId="5" borderId="69" xfId="0" applyFont="1" applyFill="1" applyBorder="1" applyAlignment="1" applyProtection="1">
      <alignment horizontal="left"/>
    </xf>
    <xf numFmtId="0" fontId="5" fillId="5" borderId="0" xfId="0" applyFont="1" applyFill="1" applyAlignment="1" applyProtection="1">
      <alignment horizontal="left" vertical="center"/>
    </xf>
    <xf numFmtId="0" fontId="18" fillId="5" borderId="0" xfId="0" applyFont="1" applyFill="1" applyAlignment="1" applyProtection="1">
      <alignment horizontal="left" vertical="center"/>
    </xf>
    <xf numFmtId="0" fontId="18" fillId="5" borderId="69" xfId="0" applyFont="1" applyFill="1" applyBorder="1" applyAlignment="1" applyProtection="1">
      <alignment vertical="top"/>
    </xf>
    <xf numFmtId="0" fontId="22" fillId="5" borderId="69" xfId="0" applyFont="1" applyFill="1" applyBorder="1" applyAlignment="1" applyProtection="1">
      <alignment horizontal="left" vertical="top" wrapText="1" indent="1"/>
    </xf>
    <xf numFmtId="0" fontId="24" fillId="5" borderId="0" xfId="0" applyFont="1" applyFill="1" applyAlignment="1" applyProtection="1">
      <alignment horizontal="left" vertical="center" wrapText="1"/>
    </xf>
    <xf numFmtId="0" fontId="16" fillId="5" borderId="69" xfId="0" applyFont="1" applyFill="1" applyBorder="1" applyAlignment="1" applyProtection="1">
      <alignment vertical="top"/>
    </xf>
    <xf numFmtId="0" fontId="5" fillId="5" borderId="68" xfId="0" applyFont="1" applyFill="1" applyBorder="1" applyAlignment="1" applyProtection="1">
      <alignment horizontal="center" vertical="center"/>
    </xf>
    <xf numFmtId="0" fontId="19" fillId="6" borderId="78" xfId="0" applyFont="1" applyFill="1" applyBorder="1" applyAlignment="1" applyProtection="1">
      <alignment horizontal="left" vertical="top" wrapText="1" indent="1"/>
    </xf>
    <xf numFmtId="0" fontId="30" fillId="5" borderId="69" xfId="0" applyFont="1" applyFill="1" applyBorder="1" applyAlignment="1" applyProtection="1">
      <alignment horizontal="left" vertical="top"/>
    </xf>
    <xf numFmtId="0" fontId="18" fillId="5" borderId="75" xfId="0" applyFont="1" applyFill="1" applyBorder="1" applyAlignment="1" applyProtection="1">
      <alignment vertical="top"/>
    </xf>
    <xf numFmtId="0" fontId="18" fillId="5" borderId="75" xfId="0" applyFont="1" applyFill="1" applyBorder="1" applyAlignment="1" applyProtection="1">
      <alignment horizontal="left" vertical="top"/>
    </xf>
    <xf numFmtId="0" fontId="22" fillId="0" borderId="0" xfId="0" applyFont="1" applyAlignment="1" applyProtection="1">
      <alignment horizontal="left" vertical="top" wrapText="1" indent="1"/>
    </xf>
    <xf numFmtId="0" fontId="22" fillId="0" borderId="69" xfId="0" applyFont="1" applyBorder="1" applyAlignment="1" applyProtection="1">
      <alignment horizontal="left" vertical="top" wrapText="1" indent="1"/>
    </xf>
    <xf numFmtId="0" fontId="30" fillId="21" borderId="0" xfId="0" applyFont="1" applyFill="1" applyAlignment="1" applyProtection="1">
      <alignment horizontal="left" vertical="top"/>
    </xf>
    <xf numFmtId="0" fontId="21" fillId="5" borderId="76" xfId="0" applyFont="1" applyFill="1" applyBorder="1" applyAlignment="1" applyProtection="1">
      <alignment vertical="top"/>
    </xf>
    <xf numFmtId="0" fontId="5" fillId="5" borderId="81" xfId="0" applyFont="1" applyFill="1" applyBorder="1" applyAlignment="1" applyProtection="1">
      <alignment horizontal="center" vertical="center"/>
    </xf>
    <xf numFmtId="0" fontId="5" fillId="5" borderId="71" xfId="0" applyFont="1" applyFill="1" applyBorder="1" applyAlignment="1" applyProtection="1">
      <alignment horizontal="center" vertical="center"/>
    </xf>
    <xf numFmtId="0" fontId="18" fillId="6" borderId="0" xfId="0" applyFont="1" applyFill="1" applyAlignment="1" applyProtection="1">
      <alignment vertical="top"/>
    </xf>
    <xf numFmtId="0" fontId="18" fillId="6" borderId="0" xfId="0" applyFont="1" applyFill="1" applyAlignment="1" applyProtection="1">
      <alignment vertical="center"/>
    </xf>
    <xf numFmtId="0" fontId="18" fillId="6" borderId="0" xfId="0" applyFont="1" applyFill="1" applyAlignment="1" applyProtection="1">
      <alignment horizontal="left" vertical="top" indent="1"/>
    </xf>
    <xf numFmtId="0" fontId="18" fillId="6" borderId="0" xfId="0" applyFont="1" applyFill="1" applyAlignment="1" applyProtection="1">
      <alignment horizontal="left" vertical="top"/>
    </xf>
    <xf numFmtId="0" fontId="18" fillId="6" borderId="0" xfId="0" applyFont="1" applyFill="1" applyAlignment="1" applyProtection="1">
      <alignment horizontal="left" vertical="top" wrapText="1" indent="1"/>
    </xf>
    <xf numFmtId="0" fontId="30" fillId="6" borderId="0" xfId="0" applyFont="1" applyFill="1" applyAlignment="1" applyProtection="1">
      <alignment vertical="top"/>
    </xf>
    <xf numFmtId="2" fontId="30" fillId="6" borderId="0" xfId="0" applyNumberFormat="1" applyFont="1" applyFill="1" applyAlignment="1" applyProtection="1">
      <alignment horizontal="left" vertical="top"/>
    </xf>
    <xf numFmtId="0" fontId="43" fillId="6" borderId="0" xfId="0" applyFont="1" applyFill="1" applyAlignment="1" applyProtection="1">
      <alignment vertical="top"/>
    </xf>
    <xf numFmtId="0" fontId="45" fillId="6" borderId="0" xfId="0" applyFont="1" applyFill="1" applyAlignment="1" applyProtection="1">
      <alignment horizontal="right" vertical="top"/>
    </xf>
    <xf numFmtId="0" fontId="43" fillId="6" borderId="0" xfId="0" applyFont="1" applyFill="1" applyAlignment="1" applyProtection="1">
      <alignment vertical="center"/>
    </xf>
    <xf numFmtId="0" fontId="45" fillId="6" borderId="0" xfId="0" applyFont="1" applyFill="1" applyAlignment="1" applyProtection="1">
      <alignment horizontal="right" vertical="center"/>
    </xf>
    <xf numFmtId="0" fontId="43" fillId="6" borderId="0" xfId="0" applyFont="1" applyFill="1" applyAlignment="1" applyProtection="1">
      <alignment horizontal="right" vertical="top" indent="1"/>
    </xf>
    <xf numFmtId="0" fontId="30" fillId="6" borderId="0" xfId="0" applyFont="1" applyFill="1" applyAlignment="1" applyProtection="1">
      <alignment horizontal="left" vertical="top" indent="1"/>
    </xf>
    <xf numFmtId="0" fontId="30" fillId="6" borderId="0" xfId="0" applyFont="1" applyFill="1" applyAlignment="1" applyProtection="1">
      <alignment horizontal="left" vertical="top"/>
    </xf>
    <xf numFmtId="0" fontId="43" fillId="6" borderId="0" xfId="0" applyFont="1" applyFill="1" applyAlignment="1" applyProtection="1">
      <alignment horizontal="left" vertical="top"/>
    </xf>
    <xf numFmtId="0" fontId="43" fillId="6" borderId="0" xfId="0" applyFont="1" applyFill="1" applyAlignment="1" applyProtection="1">
      <alignment horizontal="left" vertical="top" indent="1"/>
    </xf>
    <xf numFmtId="0" fontId="43" fillId="6" borderId="0" xfId="0" applyFont="1" applyFill="1" applyAlignment="1" applyProtection="1">
      <alignment horizontal="right" vertical="top"/>
    </xf>
    <xf numFmtId="0" fontId="43" fillId="6" borderId="0" xfId="0" applyFont="1" applyFill="1" applyAlignment="1" applyProtection="1">
      <alignment horizontal="center" vertical="center" wrapText="1"/>
    </xf>
    <xf numFmtId="2" fontId="43" fillId="6" borderId="0" xfId="0" applyNumberFormat="1" applyFont="1" applyFill="1" applyAlignment="1" applyProtection="1">
      <alignment horizontal="center" vertical="center" wrapText="1"/>
    </xf>
    <xf numFmtId="9" fontId="43" fillId="6" borderId="0" xfId="0" applyNumberFormat="1" applyFont="1" applyFill="1" applyAlignment="1" applyProtection="1">
      <alignment horizontal="left" vertical="top" indent="1"/>
    </xf>
    <xf numFmtId="9" fontId="30" fillId="6" borderId="0" xfId="0" applyNumberFormat="1" applyFont="1" applyFill="1" applyAlignment="1" applyProtection="1">
      <alignment horizontal="left" vertical="top" indent="1"/>
    </xf>
    <xf numFmtId="9" fontId="30" fillId="6" borderId="0" xfId="0" applyNumberFormat="1" applyFont="1" applyFill="1" applyAlignment="1" applyProtection="1">
      <alignment horizontal="left" vertical="top"/>
    </xf>
    <xf numFmtId="9" fontId="43" fillId="6" borderId="0" xfId="0" applyNumberFormat="1" applyFont="1" applyFill="1" applyAlignment="1" applyProtection="1">
      <alignment horizontal="left" vertical="top"/>
    </xf>
    <xf numFmtId="0" fontId="43" fillId="6" borderId="0" xfId="0" applyFont="1" applyFill="1" applyAlignment="1" applyProtection="1">
      <alignment horizontal="right"/>
    </xf>
    <xf numFmtId="0" fontId="52" fillId="6" borderId="0" xfId="0" applyFont="1" applyFill="1" applyAlignment="1" applyProtection="1">
      <alignment vertical="top"/>
    </xf>
    <xf numFmtId="0" fontId="30" fillId="6" borderId="0" xfId="0" applyFont="1" applyFill="1" applyAlignment="1" applyProtection="1">
      <alignment vertical="top" wrapText="1"/>
    </xf>
    <xf numFmtId="2" fontId="30" fillId="6" borderId="0" xfId="0" applyNumberFormat="1" applyFont="1" applyFill="1" applyAlignment="1" applyProtection="1">
      <alignment horizontal="left" vertical="top" wrapText="1"/>
    </xf>
    <xf numFmtId="0" fontId="43" fillId="6" borderId="0" xfId="0" applyFont="1" applyFill="1" applyAlignment="1" applyProtection="1">
      <alignment horizontal="left" vertical="top" wrapText="1" indent="1"/>
    </xf>
    <xf numFmtId="0" fontId="53" fillId="20" borderId="0" xfId="0" applyFont="1" applyFill="1" applyProtection="1"/>
    <xf numFmtId="0" fontId="30" fillId="6" borderId="0" xfId="0" applyFont="1" applyFill="1" applyAlignment="1" applyProtection="1">
      <alignment horizontal="left" vertical="top" wrapText="1" indent="1"/>
    </xf>
    <xf numFmtId="0" fontId="54" fillId="20" borderId="0" xfId="0" applyFont="1" applyFill="1" applyProtection="1"/>
    <xf numFmtId="0" fontId="18" fillId="0" borderId="0" xfId="0" applyFont="1" applyAlignment="1" applyProtection="1">
      <alignment vertical="top"/>
    </xf>
    <xf numFmtId="0" fontId="18" fillId="0" borderId="1" xfId="0" applyFont="1" applyBorder="1" applyAlignment="1" applyProtection="1">
      <alignment vertical="center"/>
    </xf>
    <xf numFmtId="0" fontId="18" fillId="0" borderId="14" xfId="0" applyFont="1" applyBorder="1" applyAlignment="1" applyProtection="1">
      <alignment vertical="center"/>
    </xf>
    <xf numFmtId="0" fontId="18" fillId="0" borderId="0" xfId="0" applyFont="1" applyAlignment="1" applyProtection="1">
      <alignment horizontal="left" vertical="top" indent="1"/>
    </xf>
    <xf numFmtId="0" fontId="18" fillId="0" borderId="0" xfId="0" applyFont="1" applyAlignment="1" applyProtection="1">
      <alignment horizontal="left" vertical="top"/>
    </xf>
    <xf numFmtId="0" fontId="18" fillId="0" borderId="0" xfId="0" applyFont="1" applyAlignment="1" applyProtection="1">
      <alignment horizontal="left" vertical="top" wrapText="1" indent="1"/>
    </xf>
    <xf numFmtId="0" fontId="5" fillId="0" borderId="1" xfId="0" applyFont="1" applyBorder="1" applyAlignment="1" applyProtection="1">
      <alignment vertical="center"/>
    </xf>
    <xf numFmtId="0" fontId="5" fillId="0" borderId="14" xfId="0" applyFont="1" applyBorder="1" applyAlignment="1" applyProtection="1">
      <alignment vertical="center"/>
    </xf>
    <xf numFmtId="0" fontId="57" fillId="18" borderId="82" xfId="0" applyFont="1" applyFill="1" applyBorder="1" applyAlignment="1" applyProtection="1">
      <alignment horizontal="center" vertical="center"/>
      <protection locked="0"/>
    </xf>
    <xf numFmtId="0" fontId="57" fillId="18" borderId="83" xfId="0" applyFont="1" applyFill="1" applyBorder="1" applyAlignment="1" applyProtection="1">
      <alignment horizontal="center" vertical="center"/>
      <protection locked="0"/>
    </xf>
  </cellXfs>
  <cellStyles count="6">
    <cellStyle name="Calculation" xfId="4" builtinId="22"/>
    <cellStyle name="Currency" xfId="2" builtinId="4"/>
    <cellStyle name="Hyperlink" xfId="1" builtinId="8"/>
    <cellStyle name="Normal" xfId="0" builtinId="0"/>
    <cellStyle name="Normal 2" xfId="5" xr:uid="{84B97F50-3CE7-4CC5-8D24-4FBC3758D1E5}"/>
    <cellStyle name="Percent" xfId="3" builtinId="5"/>
  </cellStyles>
  <dxfs count="5">
    <dxf>
      <font>
        <b/>
        <i val="0"/>
        <color auto="1"/>
      </font>
      <fill>
        <patternFill>
          <bgColor theme="5" tint="0.39994506668294322"/>
        </patternFill>
      </fill>
    </dxf>
    <dxf>
      <font>
        <b/>
        <i val="0"/>
        <color theme="1"/>
      </font>
      <fill>
        <patternFill>
          <bgColor theme="5" tint="0.39994506668294322"/>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Medium9"/>
  <colors>
    <mruColors>
      <color rgb="FFEF3031"/>
      <color rgb="FFFA413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382090818034933"/>
          <c:y val="0.20551634203619287"/>
          <c:w val="0.4247947418828914"/>
          <c:h val="0.64211078878298111"/>
        </c:manualLayout>
      </c:layout>
      <c:radarChart>
        <c:radarStyle val="marker"/>
        <c:varyColors val="0"/>
        <c:ser>
          <c:idx val="0"/>
          <c:order val="0"/>
          <c:spPr>
            <a:ln w="57150" cap="rnd">
              <a:solidFill>
                <a:schemeClr val="bg1"/>
              </a:solidFill>
              <a:round/>
            </a:ln>
            <a:effectLst/>
          </c:spPr>
          <c:marker>
            <c:symbol val="none"/>
          </c:marker>
          <c:val>
            <c:numRef>
              <c:f>'Common Application'!$Q$5:$Q$14</c:f>
              <c:numCache>
                <c:formatCode>0.0</c:formatCode>
                <c:ptCount val="10"/>
                <c:pt idx="0">
                  <c:v>0</c:v>
                </c:pt>
                <c:pt idx="1">
                  <c:v>#N/A</c:v>
                </c:pt>
                <c:pt idx="2">
                  <c:v>0</c:v>
                </c:pt>
                <c:pt idx="3">
                  <c:v>0</c:v>
                </c:pt>
                <c:pt idx="4">
                  <c:v>0</c:v>
                </c:pt>
                <c:pt idx="5">
                  <c:v>0</c:v>
                </c:pt>
                <c:pt idx="6">
                  <c:v>0</c:v>
                </c:pt>
                <c:pt idx="7">
                  <c:v>0</c:v>
                </c:pt>
                <c:pt idx="8">
                  <c:v>#N/A</c:v>
                </c:pt>
                <c:pt idx="9">
                  <c:v>0</c:v>
                </c:pt>
              </c:numCache>
            </c:numRef>
          </c:val>
          <c:extLst>
            <c:ext xmlns:c15="http://schemas.microsoft.com/office/drawing/2012/chart" uri="{02D57815-91ED-43cb-92C2-25804820EDAC}">
              <c15:filteredCategoryTitle>
                <c15:cat>
                  <c:strRef>
                    <c:extLst>
                      <c:ext uri="{02D57815-91ED-43cb-92C2-25804820EDAC}">
                        <c15:formulaRef>
                          <c15:sqref>'Common Application'!$P$5:$P$14</c15:sqref>
                        </c15:formulaRef>
                      </c:ext>
                    </c:extLst>
                    <c:strCache>
                      <c:ptCount val="10"/>
                      <c:pt idx="0">
                        <c:v>Integration</c:v>
                      </c:pt>
                      <c:pt idx="1">
                        <c:v>Equitable
Communities </c:v>
                      </c:pt>
                      <c:pt idx="2">
                        <c:v>Ecosystems</c:v>
                      </c:pt>
                      <c:pt idx="3">
                        <c:v>Water</c:v>
                      </c:pt>
                      <c:pt idx="4">
                        <c:v>Economy</c:v>
                      </c:pt>
                      <c:pt idx="5">
                        <c:v>Energy</c:v>
                      </c:pt>
                      <c:pt idx="6">
                        <c:v>Well-being</c:v>
                      </c:pt>
                      <c:pt idx="7">
                        <c:v>Resources</c:v>
                      </c:pt>
                      <c:pt idx="8">
                        <c:v>Change</c:v>
                      </c:pt>
                      <c:pt idx="9">
                        <c:v>Discovery</c:v>
                      </c:pt>
                    </c:strCache>
                  </c:strRef>
                </c15:cat>
              </c15:filteredCategoryTitle>
            </c:ext>
            <c:ext xmlns:c16="http://schemas.microsoft.com/office/drawing/2014/chart" uri="{C3380CC4-5D6E-409C-BE32-E72D297353CC}">
              <c16:uniqueId val="{00000000-62D4-4A4E-9BC8-46E9504A04C2}"/>
            </c:ext>
          </c:extLst>
        </c:ser>
        <c:dLbls>
          <c:showLegendKey val="0"/>
          <c:showVal val="0"/>
          <c:showCatName val="0"/>
          <c:showSerName val="0"/>
          <c:showPercent val="0"/>
          <c:showBubbleSize val="0"/>
        </c:dLbls>
        <c:axId val="937104536"/>
        <c:axId val="937095352"/>
      </c:radarChart>
      <c:catAx>
        <c:axId val="9371045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b" anchorCtr="1"/>
          <a:lstStyle/>
          <a:p>
            <a:pPr>
              <a:defRPr sz="1100" b="1" i="0" u="none" strike="noStrike" kern="1200" baseline="0">
                <a:ln>
                  <a:noFill/>
                </a:ln>
                <a:solidFill>
                  <a:schemeClr val="bg1">
                    <a:lumMod val="95000"/>
                  </a:schemeClr>
                </a:solidFill>
                <a:latin typeface="Arial" panose="020B0604020202020204" pitchFamily="34" charset="0"/>
                <a:ea typeface="+mn-ea"/>
                <a:cs typeface="Arial" panose="020B0604020202020204" pitchFamily="34" charset="0"/>
              </a:defRPr>
            </a:pPr>
            <a:endParaRPr lang="en-US"/>
          </a:p>
        </c:txPr>
        <c:crossAx val="937095352"/>
        <c:crosses val="autoZero"/>
        <c:auto val="1"/>
        <c:lblAlgn val="ctr"/>
        <c:lblOffset val="100"/>
        <c:noMultiLvlLbl val="0"/>
      </c:catAx>
      <c:valAx>
        <c:axId val="937095352"/>
        <c:scaling>
          <c:orientation val="minMax"/>
        </c:scaling>
        <c:delete val="1"/>
        <c:axPos val="l"/>
        <c:majorGridlines>
          <c:spPr>
            <a:ln w="9525" cap="flat" cmpd="sng" algn="ctr">
              <a:solidFill>
                <a:schemeClr val="bg1">
                  <a:lumMod val="65000"/>
                </a:schemeClr>
              </a:solidFill>
              <a:round/>
            </a:ln>
            <a:effectLst>
              <a:outerShdw blurRad="50800" dist="50800" dir="5400000" algn="ctr" rotWithShape="0">
                <a:srgbClr val="000000">
                  <a:alpha val="60000"/>
                </a:srgbClr>
              </a:outerShdw>
            </a:effectLst>
          </c:spPr>
        </c:majorGridlines>
        <c:numFmt formatCode="0.0" sourceLinked="1"/>
        <c:majorTickMark val="none"/>
        <c:minorTickMark val="none"/>
        <c:tickLblPos val="nextTo"/>
        <c:crossAx val="937104536"/>
        <c:crosses val="autoZero"/>
        <c:crossBetween val="between"/>
      </c:valAx>
      <c:spPr>
        <a:solidFill>
          <a:schemeClr val="tx1">
            <a:alpha val="98000"/>
          </a:schemeClr>
        </a:soli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tx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Common Application (HZ)'!E79"/><Relationship Id="rId1" Type="http://schemas.openxmlformats.org/officeDocument/2006/relationships/hyperlink" Target="#'Common Application (HZ)'!E77"/><Relationship Id="rId5" Type="http://schemas.openxmlformats.org/officeDocument/2006/relationships/image" Target="../media/image14.png"/><Relationship Id="rId4" Type="http://schemas.openxmlformats.org/officeDocument/2006/relationships/image" Target="../media/image13.jpg"/></Relationships>
</file>

<file path=xl/drawings/drawing1.xml><?xml version="1.0" encoding="utf-8"?>
<xdr:wsDr xmlns:xdr="http://schemas.openxmlformats.org/drawingml/2006/spreadsheetDrawing" xmlns:a="http://schemas.openxmlformats.org/drawingml/2006/main">
  <xdr:twoCellAnchor>
    <xdr:from>
      <xdr:col>9</xdr:col>
      <xdr:colOff>1083468</xdr:colOff>
      <xdr:row>86</xdr:row>
      <xdr:rowOff>38100</xdr:rowOff>
    </xdr:from>
    <xdr:to>
      <xdr:col>9</xdr:col>
      <xdr:colOff>1191750</xdr:colOff>
      <xdr:row>86</xdr:row>
      <xdr:rowOff>131446</xdr:rowOff>
    </xdr:to>
    <xdr:sp macro="" textlink="">
      <xdr:nvSpPr>
        <xdr:cNvPr id="39" name="Isosceles Triangle 38">
          <a:hlinkClick xmlns:r="http://schemas.openxmlformats.org/officeDocument/2006/relationships" r:id="rId1"/>
          <a:extLst>
            <a:ext uri="{FF2B5EF4-FFF2-40B4-BE49-F238E27FC236}">
              <a16:creationId xmlns:a16="http://schemas.microsoft.com/office/drawing/2014/main" id="{00000000-0008-0000-0000-000027000000}"/>
            </a:ext>
          </a:extLst>
        </xdr:cNvPr>
        <xdr:cNvSpPr/>
      </xdr:nvSpPr>
      <xdr:spPr>
        <a:xfrm rot="10800000">
          <a:off x="7579518" y="6315075"/>
          <a:ext cx="108282" cy="93346"/>
        </a:xfrm>
        <a:prstGeom prst="triangle">
          <a:avLst/>
        </a:prstGeom>
        <a:solidFill>
          <a:schemeClr val="bg1">
            <a:lumMod val="85000"/>
          </a:schemeClr>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9</xdr:col>
      <xdr:colOff>1083468</xdr:colOff>
      <xdr:row>89</xdr:row>
      <xdr:rowOff>38100</xdr:rowOff>
    </xdr:from>
    <xdr:to>
      <xdr:col>9</xdr:col>
      <xdr:colOff>1191750</xdr:colOff>
      <xdr:row>89</xdr:row>
      <xdr:rowOff>131446</xdr:rowOff>
    </xdr:to>
    <xdr:sp macro="" textlink="">
      <xdr:nvSpPr>
        <xdr:cNvPr id="41" name="Isosceles Triangle 40">
          <a:hlinkClick xmlns:r="http://schemas.openxmlformats.org/officeDocument/2006/relationships" r:id="rId2"/>
          <a:extLst>
            <a:ext uri="{FF2B5EF4-FFF2-40B4-BE49-F238E27FC236}">
              <a16:creationId xmlns:a16="http://schemas.microsoft.com/office/drawing/2014/main" id="{00000000-0008-0000-0000-000029000000}"/>
            </a:ext>
          </a:extLst>
        </xdr:cNvPr>
        <xdr:cNvSpPr/>
      </xdr:nvSpPr>
      <xdr:spPr>
        <a:xfrm rot="10800000">
          <a:off x="7579518" y="6915150"/>
          <a:ext cx="108282" cy="93346"/>
        </a:xfrm>
        <a:prstGeom prst="triangle">
          <a:avLst/>
        </a:prstGeom>
        <a:solidFill>
          <a:schemeClr val="bg1">
            <a:lumMod val="85000"/>
          </a:schemeClr>
        </a:solidFill>
        <a:ln w="31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1</xdr:col>
      <xdr:colOff>1332405</xdr:colOff>
      <xdr:row>17</xdr:row>
      <xdr:rowOff>0</xdr:rowOff>
    </xdr:from>
    <xdr:to>
      <xdr:col>11</xdr:col>
      <xdr:colOff>437115</xdr:colOff>
      <xdr:row>46</xdr:row>
      <xdr:rowOff>164299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1522905" y="3483429"/>
          <a:ext cx="9623031" cy="4897679"/>
          <a:chOff x="1713405" y="3595688"/>
          <a:chExt cx="8832116" cy="4998236"/>
        </a:xfrm>
      </xdr:grpSpPr>
      <xdr:graphicFrame macro="">
        <xdr:nvGraphicFramePr>
          <xdr:cNvPr id="8" name="Chart 7">
            <a:extLst>
              <a:ext uri="{FF2B5EF4-FFF2-40B4-BE49-F238E27FC236}">
                <a16:creationId xmlns:a16="http://schemas.microsoft.com/office/drawing/2014/main" id="{00000000-0008-0000-0000-000008000000}"/>
              </a:ext>
            </a:extLst>
          </xdr:cNvPr>
          <xdr:cNvGraphicFramePr/>
        </xdr:nvGraphicFramePr>
        <xdr:xfrm>
          <a:off x="1713405" y="3595688"/>
          <a:ext cx="8832116" cy="4988719"/>
        </xdr:xfrm>
        <a:graphic>
          <a:graphicData uri="http://schemas.openxmlformats.org/drawingml/2006/chart">
            <c:chart xmlns:c="http://schemas.openxmlformats.org/drawingml/2006/chart" xmlns:r="http://schemas.openxmlformats.org/officeDocument/2006/relationships" r:id="rId3"/>
          </a:graphicData>
        </a:graphic>
      </xdr:graphicFrame>
      <xdr:pic>
        <xdr:nvPicPr>
          <xdr:cNvPr id="97" name="Picture 96">
            <a:extLst>
              <a:ext uri="{FF2B5EF4-FFF2-40B4-BE49-F238E27FC236}">
                <a16:creationId xmlns:a16="http://schemas.microsoft.com/office/drawing/2014/main" id="{00000000-0008-0000-0000-000061000000}"/>
              </a:ext>
            </a:extLst>
          </xdr:cNvPr>
          <xdr:cNvPicPr>
            <a:picLocks noChangeAspect="1"/>
          </xdr:cNvPicPr>
        </xdr:nvPicPr>
        <xdr:blipFill rotWithShape="1">
          <a:blip xmlns:r="http://schemas.openxmlformats.org/officeDocument/2006/relationships" r:embed="rId4">
            <a:clrChange>
              <a:clrFrom>
                <a:srgbClr val="FB4131"/>
              </a:clrFrom>
              <a:clrTo>
                <a:srgbClr val="FB4131">
                  <a:alpha val="0"/>
                </a:srgbClr>
              </a:clrTo>
            </a:clrChange>
            <a:grayscl/>
            <a:extLst>
              <a:ext uri="{28A0092B-C50C-407E-A947-70E740481C1C}">
                <a14:useLocalDpi xmlns:a14="http://schemas.microsoft.com/office/drawing/2010/main" val="0"/>
              </a:ext>
            </a:extLst>
          </a:blip>
          <a:srcRect l="14612" t="61267" r="78460" b="24743"/>
          <a:stretch/>
        </xdr:blipFill>
        <xdr:spPr>
          <a:xfrm>
            <a:off x="8115575" y="6580655"/>
            <a:ext cx="499420" cy="480008"/>
          </a:xfrm>
          <a:prstGeom prst="rect">
            <a:avLst/>
          </a:prstGeom>
        </xdr:spPr>
      </xdr:pic>
      <xdr:pic>
        <xdr:nvPicPr>
          <xdr:cNvPr id="98" name="Picture 97">
            <a:extLst>
              <a:ext uri="{FF2B5EF4-FFF2-40B4-BE49-F238E27FC236}">
                <a16:creationId xmlns:a16="http://schemas.microsoft.com/office/drawing/2014/main" id="{00000000-0008-0000-0000-000062000000}"/>
              </a:ext>
            </a:extLst>
          </xdr:cNvPr>
          <xdr:cNvPicPr>
            <a:picLocks noChangeAspect="1"/>
          </xdr:cNvPicPr>
        </xdr:nvPicPr>
        <xdr:blipFill rotWithShape="1">
          <a:blip xmlns:r="http://schemas.openxmlformats.org/officeDocument/2006/relationships" r:embed="rId4">
            <a:clrChange>
              <a:clrFrom>
                <a:srgbClr val="FB4131"/>
              </a:clrFrom>
              <a:clrTo>
                <a:srgbClr val="FB4131">
                  <a:alpha val="0"/>
                </a:srgbClr>
              </a:clrTo>
            </a:clrChange>
            <a:grayscl/>
            <a:extLst>
              <a:ext uri="{28A0092B-C50C-407E-A947-70E740481C1C}">
                <a14:useLocalDpi xmlns:a14="http://schemas.microsoft.com/office/drawing/2010/main" val="0"/>
              </a:ext>
            </a:extLst>
          </a:blip>
          <a:srcRect l="13573" t="22955" r="77074" b="63695"/>
          <a:stretch/>
        </xdr:blipFill>
        <xdr:spPr>
          <a:xfrm>
            <a:off x="8090480" y="4597337"/>
            <a:ext cx="664083" cy="464673"/>
          </a:xfrm>
          <a:prstGeom prst="rect">
            <a:avLst/>
          </a:prstGeom>
        </xdr:spPr>
      </xdr:pic>
      <xdr:pic>
        <xdr:nvPicPr>
          <xdr:cNvPr id="100" name="Picture 99">
            <a:extLst>
              <a:ext uri="{FF2B5EF4-FFF2-40B4-BE49-F238E27FC236}">
                <a16:creationId xmlns:a16="http://schemas.microsoft.com/office/drawing/2014/main" id="{00000000-0008-0000-0000-000064000000}"/>
              </a:ext>
            </a:extLst>
          </xdr:cNvPr>
          <xdr:cNvPicPr>
            <a:picLocks noChangeAspect="1"/>
          </xdr:cNvPicPr>
        </xdr:nvPicPr>
        <xdr:blipFill rotWithShape="1">
          <a:blip xmlns:r="http://schemas.openxmlformats.org/officeDocument/2006/relationships" r:embed="rId4">
            <a:clrChange>
              <a:clrFrom>
                <a:srgbClr val="FB4131"/>
              </a:clrFrom>
              <a:clrTo>
                <a:srgbClr val="FB4131">
                  <a:alpha val="0"/>
                </a:srgbClr>
              </a:clrTo>
            </a:clrChange>
            <a:grayscl/>
            <a:extLst>
              <a:ext uri="{28A0092B-C50C-407E-A947-70E740481C1C}">
                <a14:useLocalDpi xmlns:a14="http://schemas.microsoft.com/office/drawing/2010/main" val="0"/>
              </a:ext>
            </a:extLst>
          </a:blip>
          <a:srcRect l="55315" t="39816" r="35505" b="45818"/>
          <a:stretch/>
        </xdr:blipFill>
        <xdr:spPr>
          <a:xfrm>
            <a:off x="3111591" y="6489722"/>
            <a:ext cx="637095" cy="493099"/>
          </a:xfrm>
          <a:prstGeom prst="rect">
            <a:avLst/>
          </a:prstGeom>
        </xdr:spPr>
      </xdr:pic>
      <xdr:pic>
        <xdr:nvPicPr>
          <xdr:cNvPr id="101" name="Picture 100">
            <a:extLst>
              <a:ext uri="{FF2B5EF4-FFF2-40B4-BE49-F238E27FC236}">
                <a16:creationId xmlns:a16="http://schemas.microsoft.com/office/drawing/2014/main" id="{00000000-0008-0000-0000-000065000000}"/>
              </a:ext>
            </a:extLst>
          </xdr:cNvPr>
          <xdr:cNvPicPr>
            <a:picLocks noChangeAspect="1"/>
          </xdr:cNvPicPr>
        </xdr:nvPicPr>
        <xdr:blipFill rotWithShape="1">
          <a:blip xmlns:r="http://schemas.openxmlformats.org/officeDocument/2006/relationships" r:embed="rId4">
            <a:clrChange>
              <a:clrFrom>
                <a:srgbClr val="FB4131"/>
              </a:clrFrom>
              <a:clrTo>
                <a:srgbClr val="FB4131">
                  <a:alpha val="0"/>
                </a:srgbClr>
              </a:clrTo>
            </a:clrChange>
            <a:grayscl/>
            <a:extLst>
              <a:ext uri="{28A0092B-C50C-407E-A947-70E740481C1C}">
                <a14:useLocalDpi xmlns:a14="http://schemas.microsoft.com/office/drawing/2010/main" val="0"/>
              </a:ext>
            </a:extLst>
          </a:blip>
          <a:srcRect l="55488" t="22258" r="35332" b="63376"/>
          <a:stretch/>
        </xdr:blipFill>
        <xdr:spPr>
          <a:xfrm>
            <a:off x="3726169" y="7343283"/>
            <a:ext cx="637192" cy="492950"/>
          </a:xfrm>
          <a:prstGeom prst="rect">
            <a:avLst/>
          </a:prstGeom>
        </xdr:spPr>
      </xdr:pic>
      <xdr:pic>
        <xdr:nvPicPr>
          <xdr:cNvPr id="102" name="Picture 101">
            <a:extLst>
              <a:ext uri="{FF2B5EF4-FFF2-40B4-BE49-F238E27FC236}">
                <a16:creationId xmlns:a16="http://schemas.microsoft.com/office/drawing/2014/main" id="{00000000-0008-0000-0000-000066000000}"/>
              </a:ext>
            </a:extLst>
          </xdr:cNvPr>
          <xdr:cNvPicPr>
            <a:picLocks noChangeAspect="1"/>
          </xdr:cNvPicPr>
        </xdr:nvPicPr>
        <xdr:blipFill rotWithShape="1">
          <a:blip xmlns:r="http://schemas.openxmlformats.org/officeDocument/2006/relationships" r:embed="rId4">
            <a:clrChange>
              <a:clrFrom>
                <a:srgbClr val="FB4131"/>
              </a:clrFrom>
              <a:clrTo>
                <a:srgbClr val="FB4131">
                  <a:alpha val="0"/>
                </a:srgbClr>
              </a:clrTo>
            </a:clrChange>
            <a:grayscl/>
            <a:extLst>
              <a:ext uri="{28A0092B-C50C-407E-A947-70E740481C1C}">
                <a14:useLocalDpi xmlns:a14="http://schemas.microsoft.com/office/drawing/2010/main" val="0"/>
              </a:ext>
            </a:extLst>
          </a:blip>
          <a:srcRect l="53929" t="59060" r="36545" b="25935"/>
          <a:stretch/>
        </xdr:blipFill>
        <xdr:spPr>
          <a:xfrm>
            <a:off x="3246357" y="5418653"/>
            <a:ext cx="683935" cy="514856"/>
          </a:xfrm>
          <a:prstGeom prst="rect">
            <a:avLst/>
          </a:prstGeom>
        </xdr:spPr>
      </xdr:pic>
      <xdr:pic>
        <xdr:nvPicPr>
          <xdr:cNvPr id="103" name="Picture 102">
            <a:extLst>
              <a:ext uri="{FF2B5EF4-FFF2-40B4-BE49-F238E27FC236}">
                <a16:creationId xmlns:a16="http://schemas.microsoft.com/office/drawing/2014/main" id="{00000000-0008-0000-0000-000067000000}"/>
              </a:ext>
            </a:extLst>
          </xdr:cNvPr>
          <xdr:cNvPicPr>
            <a:picLocks noChangeAspect="1"/>
          </xdr:cNvPicPr>
        </xdr:nvPicPr>
        <xdr:blipFill rotWithShape="1">
          <a:blip xmlns:r="http://schemas.openxmlformats.org/officeDocument/2006/relationships" r:embed="rId4">
            <a:clrChange>
              <a:clrFrom>
                <a:srgbClr val="FB4131"/>
              </a:clrFrom>
              <a:clrTo>
                <a:srgbClr val="FB4131">
                  <a:alpha val="0"/>
                </a:srgbClr>
              </a:clrTo>
            </a:clrChange>
            <a:grayscl/>
            <a:extLst>
              <a:ext uri="{28A0092B-C50C-407E-A947-70E740481C1C}">
                <a14:useLocalDpi xmlns:a14="http://schemas.microsoft.com/office/drawing/2010/main" val="0"/>
              </a:ext>
            </a:extLst>
          </a:blip>
          <a:srcRect l="13746" t="40546" r="77767" b="44448"/>
          <a:stretch/>
        </xdr:blipFill>
        <xdr:spPr>
          <a:xfrm>
            <a:off x="8620320" y="5484379"/>
            <a:ext cx="610129" cy="521430"/>
          </a:xfrm>
          <a:prstGeom prst="rect">
            <a:avLst/>
          </a:prstGeom>
        </xdr:spPr>
      </xdr:pic>
      <xdr:pic>
        <xdr:nvPicPr>
          <xdr:cNvPr id="104" name="Picture 103">
            <a:extLst>
              <a:ext uri="{FF2B5EF4-FFF2-40B4-BE49-F238E27FC236}">
                <a16:creationId xmlns:a16="http://schemas.microsoft.com/office/drawing/2014/main" id="{00000000-0008-0000-0000-000068000000}"/>
              </a:ext>
            </a:extLst>
          </xdr:cNvPr>
          <xdr:cNvPicPr>
            <a:picLocks noChangeAspect="1"/>
          </xdr:cNvPicPr>
        </xdr:nvPicPr>
        <xdr:blipFill rotWithShape="1">
          <a:blip xmlns:r="http://schemas.openxmlformats.org/officeDocument/2006/relationships" r:embed="rId4">
            <a:clrChange>
              <a:clrFrom>
                <a:srgbClr val="FB4131"/>
              </a:clrFrom>
              <a:clrTo>
                <a:srgbClr val="FB4131">
                  <a:alpha val="0"/>
                </a:srgbClr>
              </a:clrTo>
            </a:clrChange>
            <a:grayscl/>
            <a:extLst>
              <a:ext uri="{28A0092B-C50C-407E-A947-70E740481C1C}">
                <a14:useLocalDpi xmlns:a14="http://schemas.microsoft.com/office/drawing/2010/main" val="0"/>
              </a:ext>
            </a:extLst>
          </a:blip>
          <a:srcRect l="54969" t="4439" r="35678" b="82211"/>
          <a:stretch/>
        </xdr:blipFill>
        <xdr:spPr>
          <a:xfrm>
            <a:off x="5856868" y="8129251"/>
            <a:ext cx="656872" cy="464673"/>
          </a:xfrm>
          <a:prstGeom prst="rect">
            <a:avLst/>
          </a:prstGeom>
        </xdr:spPr>
      </xdr:pic>
      <xdr:pic>
        <xdr:nvPicPr>
          <xdr:cNvPr id="79" name="Picture 78">
            <a:extLst>
              <a:ext uri="{FF2B5EF4-FFF2-40B4-BE49-F238E27FC236}">
                <a16:creationId xmlns:a16="http://schemas.microsoft.com/office/drawing/2014/main" id="{00000000-0008-0000-0000-00004F000000}"/>
              </a:ext>
            </a:extLst>
          </xdr:cNvPr>
          <xdr:cNvPicPr>
            <a:picLocks noChangeAspect="1"/>
          </xdr:cNvPicPr>
        </xdr:nvPicPr>
        <xdr:blipFill rotWithShape="1">
          <a:blip xmlns:r="http://schemas.openxmlformats.org/officeDocument/2006/relationships" r:embed="rId4">
            <a:clrChange>
              <a:clrFrom>
                <a:srgbClr val="FB4131"/>
              </a:clrFrom>
              <a:clrTo>
                <a:srgbClr val="FB4131">
                  <a:alpha val="0"/>
                </a:srgbClr>
              </a:clrTo>
            </a:clrChange>
            <a:grayscl/>
            <a:extLst>
              <a:ext uri="{28A0092B-C50C-407E-A947-70E740481C1C}">
                <a14:useLocalDpi xmlns:a14="http://schemas.microsoft.com/office/drawing/2010/main" val="0"/>
              </a:ext>
            </a:extLst>
          </a:blip>
          <a:srcRect l="12125" t="4470" r="78349" b="80525"/>
          <a:stretch/>
        </xdr:blipFill>
        <xdr:spPr>
          <a:xfrm>
            <a:off x="5621610" y="3805466"/>
            <a:ext cx="683935" cy="515684"/>
          </a:xfrm>
          <a:prstGeom prst="rect">
            <a:avLst/>
          </a:prstGeom>
        </xdr:spPr>
      </xdr:pic>
      <xdr:pic>
        <xdr:nvPicPr>
          <xdr:cNvPr id="83" name="Picture 82">
            <a:extLst>
              <a:ext uri="{FF2B5EF4-FFF2-40B4-BE49-F238E27FC236}">
                <a16:creationId xmlns:a16="http://schemas.microsoft.com/office/drawing/2014/main" id="{00000000-0008-0000-0000-000053000000}"/>
              </a:ext>
            </a:extLst>
          </xdr:cNvPr>
          <xdr:cNvPicPr>
            <a:picLocks noChangeAspect="1"/>
          </xdr:cNvPicPr>
        </xdr:nvPicPr>
        <xdr:blipFill rotWithShape="1">
          <a:blip xmlns:r="http://schemas.openxmlformats.org/officeDocument/2006/relationships" r:embed="rId4">
            <a:clrChange>
              <a:clrFrom>
                <a:srgbClr val="FB4131"/>
              </a:clrFrom>
              <a:clrTo>
                <a:srgbClr val="FB4131">
                  <a:alpha val="0"/>
                </a:srgbClr>
              </a:clrTo>
            </a:clrChange>
            <a:grayscl/>
            <a:extLst>
              <a:ext uri="{28A0092B-C50C-407E-A947-70E740481C1C}">
                <a14:useLocalDpi xmlns:a14="http://schemas.microsoft.com/office/drawing/2010/main" val="0"/>
              </a:ext>
            </a:extLst>
          </a:blip>
          <a:srcRect l="12982" t="79495" r="77492" b="5500"/>
          <a:stretch/>
        </xdr:blipFill>
        <xdr:spPr>
          <a:xfrm>
            <a:off x="7558238" y="7409764"/>
            <a:ext cx="683935" cy="514856"/>
          </a:xfrm>
          <a:prstGeom prst="rect">
            <a:avLst/>
          </a:prstGeom>
        </xdr:spPr>
      </xdr:pic>
      <xdr:pic>
        <xdr:nvPicPr>
          <xdr:cNvPr id="84" name="Picture 83">
            <a:extLst>
              <a:ext uri="{FF2B5EF4-FFF2-40B4-BE49-F238E27FC236}">
                <a16:creationId xmlns:a16="http://schemas.microsoft.com/office/drawing/2014/main" id="{00000000-0008-0000-0000-000054000000}"/>
              </a:ext>
            </a:extLst>
          </xdr:cNvPr>
          <xdr:cNvPicPr>
            <a:picLocks noChangeAspect="1"/>
          </xdr:cNvPicPr>
        </xdr:nvPicPr>
        <xdr:blipFill rotWithShape="1">
          <a:blip xmlns:r="http://schemas.openxmlformats.org/officeDocument/2006/relationships" r:embed="rId4">
            <a:clrChange>
              <a:clrFrom>
                <a:srgbClr val="FB4131"/>
              </a:clrFrom>
              <a:clrTo>
                <a:srgbClr val="FB4131">
                  <a:alpha val="0"/>
                </a:srgbClr>
              </a:clrTo>
            </a:clrChange>
            <a:alphaModFix/>
            <a:grayscl/>
            <a:extLst>
              <a:ext uri="{28A0092B-C50C-407E-A947-70E740481C1C}">
                <a14:useLocalDpi xmlns:a14="http://schemas.microsoft.com/office/drawing/2010/main" val="0"/>
              </a:ext>
            </a:extLst>
          </a:blip>
          <a:srcRect l="55472" t="76941" r="35002" b="8054"/>
          <a:stretch/>
        </xdr:blipFill>
        <xdr:spPr>
          <a:xfrm>
            <a:off x="3779456" y="4601721"/>
            <a:ext cx="683935" cy="514856"/>
          </a:xfrm>
          <a:prstGeom prst="rect">
            <a:avLst/>
          </a:prstGeom>
        </xdr:spPr>
      </xdr:pic>
    </xdr:grpSp>
    <xdr:clientData/>
  </xdr:twoCellAnchor>
  <xdr:twoCellAnchor editAs="oneCell">
    <xdr:from>
      <xdr:col>0</xdr:col>
      <xdr:colOff>107738</xdr:colOff>
      <xdr:row>3</xdr:row>
      <xdr:rowOff>49107</xdr:rowOff>
    </xdr:from>
    <xdr:to>
      <xdr:col>1</xdr:col>
      <xdr:colOff>837566</xdr:colOff>
      <xdr:row>6</xdr:row>
      <xdr:rowOff>76836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5"/>
        <a:srcRect l="20655" r="21342"/>
        <a:stretch/>
      </xdr:blipFill>
      <xdr:spPr>
        <a:xfrm>
          <a:off x="107738" y="557107"/>
          <a:ext cx="951443" cy="914401"/>
        </a:xfrm>
        <a:prstGeom prst="rect">
          <a:avLst/>
        </a:prstGeom>
      </xdr:spPr>
    </xdr:pic>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2">
  <rv s="0">
    <v>0</v>
    <v>5</v>
  </rv>
  <rv s="0">
    <v>1</v>
    <v>5</v>
  </rv>
  <rv s="0">
    <v>2</v>
    <v>5</v>
  </rv>
  <rv s="0">
    <v>3</v>
    <v>5</v>
  </rv>
  <rv s="0">
    <v>4</v>
    <v>5</v>
  </rv>
  <rv s="0">
    <v>5</v>
    <v>5</v>
  </rv>
  <rv s="0">
    <v>6</v>
    <v>5</v>
  </rv>
  <rv s="0">
    <v>7</v>
    <v>5</v>
  </rv>
  <rv s="0">
    <v>8</v>
    <v>5</v>
  </rv>
  <rv s="0">
    <v>9</v>
    <v>5</v>
  </rv>
  <rv s="0">
    <v>10</v>
    <v>5</v>
  </rv>
  <rv s="0">
    <v>11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Extreme Shadow">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threePt" dir="tl">
              <a:rot lat="0" lon="0" rev="19800000"/>
            </a:lightRig>
          </a:scene3d>
          <a:sp3d prstMaterial="plastic">
            <a:bevelT w="25400" h="1905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38100" h="3175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epa.gov/energy/greenhouse-gas-equivalencies-calculator" TargetMode="External"/><Relationship Id="rId13" Type="http://schemas.openxmlformats.org/officeDocument/2006/relationships/hyperlink" Target="https://www.section508.gov/blog/Universal-Design-What-is-it/" TargetMode="External"/><Relationship Id="rId18" Type="http://schemas.openxmlformats.org/officeDocument/2006/relationships/hyperlink" Target="https://lbt.i2sl.org/" TargetMode="External"/><Relationship Id="rId3" Type="http://schemas.openxmlformats.org/officeDocument/2006/relationships/hyperlink" Target="https://abcbirds.org/wp-content/uploads/2019/04/Bird-Friendly-Building-Design_Updated-April-2019.pdf" TargetMode="External"/><Relationship Id="rId21" Type="http://schemas.openxmlformats.org/officeDocument/2006/relationships/hyperlink" Target="https://www.ashrae.org/file%20library/technical%20resources/standards%20and%20guidelines/standards%20addenda/169_2020_a_20211029.pdf" TargetMode="External"/><Relationship Id="rId7" Type="http://schemas.openxmlformats.org/officeDocument/2006/relationships/hyperlink" Target="https://www.iesve.com/discoveries/article/3813/ten-key-daylight-and-electric-metrics" TargetMode="External"/><Relationship Id="rId12" Type="http://schemas.openxmlformats.org/officeDocument/2006/relationships/hyperlink" Target="https://www.c2es.org/content/reducing-your-transportation-footprint/" TargetMode="External"/><Relationship Id="rId17" Type="http://schemas.openxmlformats.org/officeDocument/2006/relationships/hyperlink" Target="https://network.aia.org/blogs/melissa-morancy/2019/12/17/international-climate-zone-conversion-chart" TargetMode="External"/><Relationship Id="rId25" Type="http://schemas.openxmlformats.org/officeDocument/2006/relationships/drawing" Target="../drawings/drawing1.xml"/><Relationship Id="rId2" Type="http://schemas.openxmlformats.org/officeDocument/2006/relationships/hyperlink" Target="http://carbonleadershipforum.org/projects/embodied-carbon-benchmark-study-data-visualization/" TargetMode="External"/><Relationship Id="rId16" Type="http://schemas.openxmlformats.org/officeDocument/2006/relationships/hyperlink" Target="https://www.zerotool.org/zerotool/" TargetMode="External"/><Relationship Id="rId20" Type="http://schemas.openxmlformats.org/officeDocument/2006/relationships/hyperlink" Target="https://caenergy.maps.arcgis.com/apps/webappviewer/index.html?id=5cfefd9798214bea91cc4fddaa7e643f" TargetMode="External"/><Relationship Id="rId1" Type="http://schemas.openxmlformats.org/officeDocument/2006/relationships/hyperlink" Target="https://www.aia.org/resources/6077668-the-cote-top-ten-toolkit" TargetMode="External"/><Relationship Id="rId6" Type="http://schemas.openxmlformats.org/officeDocument/2006/relationships/hyperlink" Target="https://abcbirds.org/glass-collisions/existing-ordinances/" TargetMode="External"/><Relationship Id="rId11" Type="http://schemas.openxmlformats.org/officeDocument/2006/relationships/hyperlink" Target="https://docs.google.com/document/d/1kHR94cBvddzrfMnuJk1LN3t4OnSSZDN3QocJMFWyUZA/edit?usp=sharing" TargetMode="External"/><Relationship Id="rId24" Type="http://schemas.openxmlformats.org/officeDocument/2006/relationships/printerSettings" Target="../printerSettings/printerSettings1.bin"/><Relationship Id="rId5" Type="http://schemas.openxmlformats.org/officeDocument/2006/relationships/hyperlink" Target="https://www.aia.org/sites/default/files/2024-04/guide-to-building-reuse-for-climate-action.pdf" TargetMode="External"/><Relationship Id="rId15" Type="http://schemas.openxmlformats.org/officeDocument/2006/relationships/hyperlink" Target="http://carbonleadershipforum.org/projects/embodied-carbon-benchmark-study-data-visualization/" TargetMode="External"/><Relationship Id="rId23" Type="http://schemas.openxmlformats.org/officeDocument/2006/relationships/hyperlink" Target="https://2030ddx.aia.org/account/login" TargetMode="External"/><Relationship Id="rId10" Type="http://schemas.openxmlformats.org/officeDocument/2006/relationships/hyperlink" Target="https://www.brookings.edu/articles/what-is-the-social-cost-of-carbon/" TargetMode="External"/><Relationship Id="rId19" Type="http://schemas.openxmlformats.org/officeDocument/2006/relationships/hyperlink" Target="https://www.architecture2030.org/2030_challenges/2030-challenge/" TargetMode="External"/><Relationship Id="rId4" Type="http://schemas.openxmlformats.org/officeDocument/2006/relationships/hyperlink" Target="https://www.darksky.org/" TargetMode="External"/><Relationship Id="rId9" Type="http://schemas.openxmlformats.org/officeDocument/2006/relationships/hyperlink" Target="https://19january2017snapshot.epa.gov/sites/production/files/2016-12/documents/social_cost_of_carbon_fact_sheet.pdf" TargetMode="External"/><Relationship Id="rId14" Type="http://schemas.openxmlformats.org/officeDocument/2006/relationships/hyperlink" Target="https://www.epa.gov/watersense" TargetMode="External"/><Relationship Id="rId22" Type="http://schemas.openxmlformats.org/officeDocument/2006/relationships/hyperlink" Target="https://www.eia.gov/consumption/commercial/building-type-definitions.ph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usgbc.org/RESOURCES/INDOOR-WATER-USE-CALCULA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345"/>
  <sheetViews>
    <sheetView tabSelected="1" zoomScale="70" zoomScaleNormal="70" zoomScaleSheetLayoutView="90" workbookViewId="0">
      <selection activeCell="I114" sqref="I114:J114"/>
    </sheetView>
  </sheetViews>
  <sheetFormatPr defaultColWidth="8.89453125" defaultRowHeight="12.6" outlineLevelRow="1" x14ac:dyDescent="0.55000000000000004"/>
  <cols>
    <col min="1" max="1" width="2.68359375" style="270" customWidth="1"/>
    <col min="2" max="2" width="22.68359375" style="270" customWidth="1"/>
    <col min="3" max="3" width="3.68359375" style="270" customWidth="1"/>
    <col min="4" max="4" width="12.68359375" style="270" customWidth="1"/>
    <col min="5" max="5" width="5.5234375" style="270" bestFit="1" customWidth="1"/>
    <col min="6" max="8" width="16.68359375" style="270" customWidth="1"/>
    <col min="9" max="9" width="16.68359375" style="580" customWidth="1"/>
    <col min="10" max="10" width="16.68359375" style="581" customWidth="1"/>
    <col min="11" max="11" width="17.3125" style="423" bestFit="1" customWidth="1"/>
    <col min="12" max="12" width="45.68359375" style="325" customWidth="1"/>
    <col min="13" max="13" width="45.68359375" style="270" customWidth="1"/>
    <col min="14" max="14" width="40.1015625" style="579" customWidth="1"/>
    <col min="15" max="15" width="15" style="268" customWidth="1"/>
    <col min="16" max="16" width="19.1015625" style="269" customWidth="1"/>
    <col min="17" max="17" width="8.41796875" style="268" customWidth="1"/>
    <col min="18" max="18" width="8.89453125" style="268" customWidth="1"/>
    <col min="19" max="16384" width="8.89453125" style="270"/>
  </cols>
  <sheetData>
    <row r="1" spans="1:17" x14ac:dyDescent="0.55000000000000004">
      <c r="A1" s="262"/>
      <c r="B1" s="263"/>
      <c r="C1" s="263"/>
      <c r="D1" s="263"/>
      <c r="E1" s="263"/>
      <c r="F1" s="263"/>
      <c r="G1" s="263"/>
      <c r="H1" s="263"/>
      <c r="I1" s="264"/>
      <c r="J1" s="264"/>
      <c r="K1" s="265"/>
      <c r="L1" s="266"/>
      <c r="M1" s="263"/>
      <c r="N1" s="267"/>
    </row>
    <row r="2" spans="1:17" x14ac:dyDescent="0.55000000000000004">
      <c r="A2" s="271"/>
      <c r="B2" s="272" t="s">
        <v>589</v>
      </c>
      <c r="C2" s="272"/>
      <c r="D2" s="272"/>
      <c r="E2" s="272"/>
      <c r="F2" s="272"/>
      <c r="G2" s="272"/>
      <c r="H2" s="272"/>
      <c r="I2" s="273"/>
      <c r="J2" s="273"/>
      <c r="K2" s="274"/>
      <c r="L2" s="275"/>
      <c r="M2" s="272"/>
      <c r="N2" s="276"/>
    </row>
    <row r="3" spans="1:17" x14ac:dyDescent="0.55000000000000004">
      <c r="A3" s="271"/>
      <c r="B3" s="272"/>
      <c r="C3" s="272"/>
      <c r="D3" s="272"/>
      <c r="E3" s="272"/>
      <c r="F3" s="272"/>
      <c r="G3" s="272"/>
      <c r="H3" s="272"/>
      <c r="I3" s="273"/>
      <c r="J3" s="273"/>
      <c r="K3" s="274"/>
      <c r="L3" s="275"/>
      <c r="M3" s="272"/>
      <c r="N3" s="276"/>
    </row>
    <row r="4" spans="1:17" x14ac:dyDescent="0.55000000000000004">
      <c r="A4" s="271"/>
      <c r="B4" s="272"/>
      <c r="C4" s="272"/>
      <c r="D4" s="272"/>
      <c r="E4" s="272"/>
      <c r="F4" s="272"/>
      <c r="G4" s="272"/>
      <c r="H4" s="272"/>
      <c r="I4" s="273"/>
      <c r="J4" s="273"/>
      <c r="K4" s="274"/>
      <c r="L4" s="275"/>
      <c r="M4" s="272"/>
      <c r="N4" s="276"/>
    </row>
    <row r="5" spans="1:17" ht="27.3" x14ac:dyDescent="0.55000000000000004">
      <c r="A5" s="271"/>
      <c r="B5" s="272"/>
      <c r="C5" s="277" t="s">
        <v>8</v>
      </c>
      <c r="D5" s="278"/>
      <c r="E5" s="279"/>
      <c r="F5" s="279"/>
      <c r="G5" s="279"/>
      <c r="H5" s="279"/>
      <c r="I5" s="273"/>
      <c r="J5" s="273"/>
      <c r="K5" s="274"/>
      <c r="L5" s="275"/>
      <c r="M5" s="272"/>
      <c r="N5" s="276"/>
      <c r="P5" s="280" t="s">
        <v>0</v>
      </c>
      <c r="Q5" s="281">
        <f>IF(B96="200 words max",0,10)</f>
        <v>0</v>
      </c>
    </row>
    <row r="6" spans="1:17" ht="27.3" x14ac:dyDescent="0.55000000000000004">
      <c r="A6" s="271"/>
      <c r="B6" s="272"/>
      <c r="C6" s="277" t="s">
        <v>9</v>
      </c>
      <c r="D6" s="278"/>
      <c r="E6" s="279"/>
      <c r="F6" s="279"/>
      <c r="G6" s="279"/>
      <c r="H6" s="279"/>
      <c r="I6" s="273"/>
      <c r="J6" s="273"/>
      <c r="K6" s="274"/>
      <c r="L6" s="275"/>
      <c r="M6" s="272"/>
      <c r="N6" s="276"/>
      <c r="P6" s="282" t="s">
        <v>340</v>
      </c>
      <c r="Q6" s="281" t="e">
        <f>P104</f>
        <v>#N/A</v>
      </c>
    </row>
    <row r="7" spans="1:17" ht="27.3" x14ac:dyDescent="0.55000000000000004">
      <c r="A7" s="271"/>
      <c r="B7" s="272"/>
      <c r="C7" s="272"/>
      <c r="D7" s="278"/>
      <c r="E7" s="278"/>
      <c r="F7" s="278"/>
      <c r="G7" s="278"/>
      <c r="H7" s="279"/>
      <c r="I7" s="273"/>
      <c r="J7" s="273"/>
      <c r="K7" s="274"/>
      <c r="L7" s="275"/>
      <c r="M7" s="272"/>
      <c r="N7" s="276"/>
      <c r="P7" s="280" t="s">
        <v>1</v>
      </c>
      <c r="Q7" s="281">
        <f>P141</f>
        <v>0</v>
      </c>
    </row>
    <row r="8" spans="1:17" ht="27.3" x14ac:dyDescent="0.55000000000000004">
      <c r="A8" s="271"/>
      <c r="B8" s="272"/>
      <c r="C8" s="272"/>
      <c r="D8" s="256" t="s">
        <v>10</v>
      </c>
      <c r="E8" s="279"/>
      <c r="F8" s="279"/>
      <c r="G8" s="279"/>
      <c r="H8" s="279"/>
      <c r="I8" s="273"/>
      <c r="J8" s="273"/>
      <c r="K8" s="274"/>
      <c r="L8" s="275"/>
      <c r="M8" s="272"/>
      <c r="N8" s="276"/>
      <c r="P8" s="280" t="s">
        <v>2</v>
      </c>
      <c r="Q8" s="281">
        <f>P156</f>
        <v>0</v>
      </c>
    </row>
    <row r="9" spans="1:17" ht="12.75" customHeight="1" x14ac:dyDescent="0.55000000000000004">
      <c r="A9" s="271"/>
      <c r="B9" s="277"/>
      <c r="C9" s="277"/>
      <c r="D9" s="283" t="s">
        <v>588</v>
      </c>
      <c r="E9" s="283"/>
      <c r="F9" s="283"/>
      <c r="G9" s="283"/>
      <c r="H9" s="283"/>
      <c r="I9" s="283"/>
      <c r="J9" s="283"/>
      <c r="K9" s="283"/>
      <c r="L9" s="284"/>
      <c r="M9" s="272"/>
      <c r="N9" s="276"/>
      <c r="P9" s="280" t="s">
        <v>3</v>
      </c>
      <c r="Q9" s="281">
        <f>P170</f>
        <v>0</v>
      </c>
    </row>
    <row r="10" spans="1:17" ht="12.75" customHeight="1" x14ac:dyDescent="0.55000000000000004">
      <c r="A10" s="271"/>
      <c r="B10" s="277"/>
      <c r="C10" s="277"/>
      <c r="D10" s="283"/>
      <c r="E10" s="283"/>
      <c r="F10" s="283"/>
      <c r="G10" s="283"/>
      <c r="H10" s="283"/>
      <c r="I10" s="283"/>
      <c r="J10" s="283"/>
      <c r="K10" s="283"/>
      <c r="L10" s="284"/>
      <c r="M10" s="272"/>
      <c r="N10" s="276"/>
      <c r="P10" s="280" t="s">
        <v>4</v>
      </c>
      <c r="Q10" s="281">
        <f>P182</f>
        <v>0</v>
      </c>
    </row>
    <row r="11" spans="1:17" x14ac:dyDescent="0.55000000000000004">
      <c r="A11" s="271"/>
      <c r="B11" s="272"/>
      <c r="C11" s="272"/>
      <c r="D11" s="283"/>
      <c r="E11" s="283"/>
      <c r="F11" s="283"/>
      <c r="G11" s="283"/>
      <c r="H11" s="283"/>
      <c r="I11" s="283"/>
      <c r="J11" s="283"/>
      <c r="K11" s="283"/>
      <c r="L11" s="284"/>
      <c r="M11" s="272"/>
      <c r="N11" s="276"/>
      <c r="P11" s="280" t="s">
        <v>341</v>
      </c>
      <c r="Q11" s="281">
        <f>P230</f>
        <v>0</v>
      </c>
    </row>
    <row r="12" spans="1:17" x14ac:dyDescent="0.55000000000000004">
      <c r="A12" s="271"/>
      <c r="B12" s="272"/>
      <c r="C12" s="272"/>
      <c r="D12" s="283"/>
      <c r="E12" s="283"/>
      <c r="F12" s="283"/>
      <c r="G12" s="283"/>
      <c r="H12" s="283"/>
      <c r="I12" s="283"/>
      <c r="J12" s="283"/>
      <c r="K12" s="283"/>
      <c r="L12" s="284"/>
      <c r="M12" s="272"/>
      <c r="N12" s="276"/>
      <c r="P12" s="280" t="s">
        <v>5</v>
      </c>
      <c r="Q12" s="281">
        <f>P244</f>
        <v>0</v>
      </c>
    </row>
    <row r="13" spans="1:17" x14ac:dyDescent="0.55000000000000004">
      <c r="A13" s="271"/>
      <c r="B13" s="272"/>
      <c r="C13" s="272"/>
      <c r="D13" s="272"/>
      <c r="E13" s="272"/>
      <c r="F13" s="272"/>
      <c r="G13" s="272"/>
      <c r="H13" s="272"/>
      <c r="I13" s="273"/>
      <c r="J13" s="273"/>
      <c r="K13" s="274"/>
      <c r="L13" s="275"/>
      <c r="M13" s="272"/>
      <c r="N13" s="276"/>
      <c r="P13" s="280" t="s">
        <v>6</v>
      </c>
      <c r="Q13" s="281" t="e">
        <f>P260</f>
        <v>#N/A</v>
      </c>
    </row>
    <row r="14" spans="1:17" ht="12.75" customHeight="1" outlineLevel="1" x14ac:dyDescent="0.55000000000000004">
      <c r="A14" s="271"/>
      <c r="B14" s="272"/>
      <c r="C14" s="272"/>
      <c r="D14" s="285" t="s">
        <v>555</v>
      </c>
      <c r="E14" s="285"/>
      <c r="F14" s="285"/>
      <c r="G14" s="285"/>
      <c r="H14" s="285"/>
      <c r="I14" s="285"/>
      <c r="J14" s="285"/>
      <c r="K14" s="285"/>
      <c r="L14" s="275"/>
      <c r="M14" s="272"/>
      <c r="N14" s="276"/>
      <c r="P14" s="280" t="s">
        <v>7</v>
      </c>
      <c r="Q14" s="281">
        <f>P274</f>
        <v>0</v>
      </c>
    </row>
    <row r="15" spans="1:17" outlineLevel="1" x14ac:dyDescent="0.55000000000000004">
      <c r="A15" s="271"/>
      <c r="B15" s="272"/>
      <c r="C15" s="272"/>
      <c r="D15" s="285"/>
      <c r="E15" s="285"/>
      <c r="F15" s="285"/>
      <c r="G15" s="285"/>
      <c r="H15" s="285"/>
      <c r="I15" s="285"/>
      <c r="J15" s="285"/>
      <c r="K15" s="285"/>
      <c r="L15" s="275"/>
      <c r="M15" s="272"/>
      <c r="N15" s="276"/>
    </row>
    <row r="16" spans="1:17" outlineLevel="1" x14ac:dyDescent="0.55000000000000004">
      <c r="A16" s="271"/>
      <c r="B16" s="272"/>
      <c r="C16" s="272"/>
      <c r="D16" s="285"/>
      <c r="E16" s="285"/>
      <c r="F16" s="285"/>
      <c r="G16" s="285"/>
      <c r="H16" s="285"/>
      <c r="I16" s="285"/>
      <c r="J16" s="285"/>
      <c r="K16" s="285"/>
      <c r="L16" s="275"/>
      <c r="M16" s="272"/>
      <c r="N16" s="276"/>
    </row>
    <row r="17" spans="1:15" ht="12.75" customHeight="1" outlineLevel="1" x14ac:dyDescent="0.55000000000000004">
      <c r="A17" s="271"/>
      <c r="B17" s="272"/>
      <c r="C17" s="272"/>
      <c r="D17" s="285"/>
      <c r="E17" s="285"/>
      <c r="F17" s="285"/>
      <c r="G17" s="285"/>
      <c r="H17" s="285"/>
      <c r="I17" s="285"/>
      <c r="J17" s="285"/>
      <c r="K17" s="285"/>
      <c r="L17" s="275"/>
      <c r="M17" s="272"/>
      <c r="N17" s="276"/>
    </row>
    <row r="18" spans="1:15" ht="12.75" customHeight="1" outlineLevel="1" x14ac:dyDescent="0.55000000000000004">
      <c r="A18" s="271"/>
      <c r="B18" s="272"/>
      <c r="C18" s="272"/>
      <c r="D18" s="286"/>
      <c r="E18" s="286"/>
      <c r="F18" s="286"/>
      <c r="G18" s="286"/>
      <c r="H18" s="286"/>
      <c r="I18" s="286"/>
      <c r="J18" s="286"/>
      <c r="K18" s="274"/>
      <c r="L18" s="275"/>
      <c r="M18" s="272"/>
      <c r="N18" s="276"/>
    </row>
    <row r="19" spans="1:15" outlineLevel="1" x14ac:dyDescent="0.55000000000000004">
      <c r="A19" s="271"/>
      <c r="B19" s="272"/>
      <c r="C19" s="272"/>
      <c r="D19" s="286"/>
      <c r="E19" s="286"/>
      <c r="F19" s="286"/>
      <c r="G19" s="286"/>
      <c r="H19" s="286"/>
      <c r="I19" s="286"/>
      <c r="J19" s="286"/>
      <c r="K19" s="274"/>
      <c r="L19" s="275"/>
      <c r="M19" s="272"/>
      <c r="N19" s="276"/>
      <c r="O19" s="287"/>
    </row>
    <row r="20" spans="1:15" outlineLevel="1" x14ac:dyDescent="0.55000000000000004">
      <c r="A20" s="271"/>
      <c r="B20" s="272"/>
      <c r="C20" s="272"/>
      <c r="D20" s="286"/>
      <c r="E20" s="286"/>
      <c r="F20" s="286"/>
      <c r="G20" s="286"/>
      <c r="H20" s="286"/>
      <c r="I20" s="273"/>
      <c r="J20" s="273"/>
      <c r="K20" s="274"/>
      <c r="L20" s="275"/>
      <c r="M20" s="272"/>
      <c r="N20" s="276"/>
    </row>
    <row r="21" spans="1:15" outlineLevel="1" x14ac:dyDescent="0.55000000000000004">
      <c r="A21" s="271"/>
      <c r="B21" s="272"/>
      <c r="C21" s="272"/>
      <c r="D21" s="286"/>
      <c r="E21" s="286"/>
      <c r="F21" s="286"/>
      <c r="G21" s="286"/>
      <c r="H21" s="286"/>
      <c r="I21" s="273"/>
      <c r="J21" s="273"/>
      <c r="K21" s="274"/>
      <c r="L21" s="275"/>
      <c r="M21" s="272"/>
      <c r="N21" s="276"/>
    </row>
    <row r="22" spans="1:15" outlineLevel="1" x14ac:dyDescent="0.55000000000000004">
      <c r="A22" s="271"/>
      <c r="B22" s="272"/>
      <c r="C22" s="272"/>
      <c r="D22" s="272"/>
      <c r="E22" s="272"/>
      <c r="F22" s="272"/>
      <c r="G22" s="272"/>
      <c r="H22" s="272"/>
      <c r="I22" s="273"/>
      <c r="J22" s="273"/>
      <c r="K22" s="274"/>
      <c r="L22" s="275"/>
      <c r="M22" s="272"/>
      <c r="N22" s="276"/>
    </row>
    <row r="23" spans="1:15" outlineLevel="1" x14ac:dyDescent="0.55000000000000004">
      <c r="A23" s="271"/>
      <c r="B23" s="272"/>
      <c r="C23" s="272"/>
      <c r="D23" s="272"/>
      <c r="E23" s="272"/>
      <c r="F23" s="272"/>
      <c r="G23" s="272"/>
      <c r="H23" s="272"/>
      <c r="I23" s="273"/>
      <c r="J23" s="273"/>
      <c r="K23" s="274"/>
      <c r="L23" s="275"/>
      <c r="M23" s="272"/>
      <c r="N23" s="276"/>
    </row>
    <row r="24" spans="1:15" outlineLevel="1" x14ac:dyDescent="0.55000000000000004">
      <c r="A24" s="288"/>
      <c r="B24" s="289"/>
      <c r="C24" s="289"/>
      <c r="D24" s="289"/>
      <c r="E24" s="289"/>
      <c r="F24" s="289"/>
      <c r="G24" s="289"/>
      <c r="H24" s="289"/>
      <c r="I24" s="290"/>
      <c r="J24" s="290"/>
      <c r="K24" s="291"/>
      <c r="L24" s="292"/>
      <c r="M24" s="289"/>
      <c r="N24" s="293"/>
    </row>
    <row r="25" spans="1:15" outlineLevel="1" x14ac:dyDescent="0.55000000000000004">
      <c r="A25" s="271"/>
      <c r="B25" s="272"/>
      <c r="C25" s="272"/>
      <c r="D25" s="272"/>
      <c r="E25" s="272"/>
      <c r="F25" s="272"/>
      <c r="G25" s="272"/>
      <c r="H25" s="272"/>
      <c r="I25" s="273"/>
      <c r="J25" s="273"/>
      <c r="K25" s="274"/>
      <c r="L25" s="275"/>
      <c r="M25" s="272"/>
      <c r="N25" s="276"/>
    </row>
    <row r="26" spans="1:15" outlineLevel="1" x14ac:dyDescent="0.55000000000000004">
      <c r="A26" s="271"/>
      <c r="B26" s="272"/>
      <c r="C26" s="272"/>
      <c r="D26" s="272"/>
      <c r="E26" s="272"/>
      <c r="F26" s="272"/>
      <c r="G26" s="272"/>
      <c r="H26" s="272"/>
      <c r="I26" s="273"/>
      <c r="J26" s="273"/>
      <c r="K26" s="274"/>
      <c r="L26" s="275"/>
      <c r="M26" s="272"/>
      <c r="N26" s="276"/>
    </row>
    <row r="27" spans="1:15" outlineLevel="1" x14ac:dyDescent="0.55000000000000004">
      <c r="A27" s="271"/>
      <c r="B27" s="272"/>
      <c r="C27" s="272"/>
      <c r="D27" s="272"/>
      <c r="E27" s="272"/>
      <c r="F27" s="272"/>
      <c r="G27" s="272"/>
      <c r="H27" s="272"/>
      <c r="I27" s="273"/>
      <c r="J27" s="273"/>
      <c r="K27" s="274"/>
      <c r="L27" s="275"/>
      <c r="M27" s="272"/>
      <c r="N27" s="276"/>
    </row>
    <row r="28" spans="1:15" outlineLevel="1" x14ac:dyDescent="0.55000000000000004">
      <c r="A28" s="271"/>
      <c r="B28" s="272"/>
      <c r="C28" s="272"/>
      <c r="D28" s="272"/>
      <c r="E28" s="272"/>
      <c r="F28" s="272"/>
      <c r="G28" s="272"/>
      <c r="H28" s="272"/>
      <c r="I28" s="273"/>
      <c r="J28" s="273"/>
      <c r="K28" s="274"/>
      <c r="L28" s="275"/>
      <c r="M28" s="272"/>
      <c r="N28" s="276"/>
    </row>
    <row r="29" spans="1:15" outlineLevel="1" x14ac:dyDescent="0.55000000000000004">
      <c r="A29" s="271"/>
      <c r="B29" s="272"/>
      <c r="C29" s="272"/>
      <c r="D29" s="272"/>
      <c r="E29" s="272"/>
      <c r="F29" s="272"/>
      <c r="G29" s="272"/>
      <c r="H29" s="272"/>
      <c r="I29" s="273"/>
      <c r="J29" s="273"/>
      <c r="K29" s="274"/>
      <c r="L29" s="275"/>
      <c r="M29" s="272"/>
      <c r="N29" s="276"/>
    </row>
    <row r="30" spans="1:15" outlineLevel="1" x14ac:dyDescent="0.55000000000000004">
      <c r="A30" s="271"/>
      <c r="B30" s="272"/>
      <c r="C30" s="272"/>
      <c r="D30" s="272"/>
      <c r="E30" s="272"/>
      <c r="F30" s="272"/>
      <c r="G30" s="272"/>
      <c r="H30" s="272"/>
      <c r="I30" s="273"/>
      <c r="J30" s="273"/>
      <c r="K30" s="274"/>
      <c r="L30" s="275"/>
      <c r="M30" s="272"/>
      <c r="N30" s="276"/>
    </row>
    <row r="31" spans="1:15" outlineLevel="1" x14ac:dyDescent="0.55000000000000004">
      <c r="A31" s="271"/>
      <c r="B31" s="272"/>
      <c r="C31" s="272"/>
      <c r="D31" s="272"/>
      <c r="E31" s="272"/>
      <c r="F31" s="272"/>
      <c r="G31" s="272"/>
      <c r="H31" s="272"/>
      <c r="I31" s="273"/>
      <c r="J31" s="273"/>
      <c r="K31" s="274"/>
      <c r="L31" s="275"/>
      <c r="M31" s="272"/>
      <c r="N31" s="276"/>
    </row>
    <row r="32" spans="1:15" outlineLevel="1" x14ac:dyDescent="0.55000000000000004">
      <c r="A32" s="271"/>
      <c r="B32" s="272"/>
      <c r="C32" s="272"/>
      <c r="D32" s="272"/>
      <c r="E32" s="272"/>
      <c r="F32" s="272"/>
      <c r="G32" s="272"/>
      <c r="H32" s="272"/>
      <c r="I32" s="273"/>
      <c r="J32" s="273"/>
      <c r="K32" s="274"/>
      <c r="L32" s="275"/>
      <c r="M32" s="272"/>
      <c r="N32" s="276"/>
    </row>
    <row r="33" spans="1:14" outlineLevel="1" x14ac:dyDescent="0.55000000000000004">
      <c r="A33" s="271"/>
      <c r="B33" s="272"/>
      <c r="C33" s="272"/>
      <c r="D33" s="272"/>
      <c r="E33" s="272"/>
      <c r="F33" s="272"/>
      <c r="G33" s="272"/>
      <c r="H33" s="272"/>
      <c r="I33" s="273"/>
      <c r="J33" s="273"/>
      <c r="K33" s="274"/>
      <c r="L33" s="275"/>
      <c r="M33" s="272"/>
      <c r="N33" s="276"/>
    </row>
    <row r="34" spans="1:14" outlineLevel="1" x14ac:dyDescent="0.55000000000000004">
      <c r="A34" s="271"/>
      <c r="B34" s="272"/>
      <c r="C34" s="272"/>
      <c r="D34" s="272"/>
      <c r="E34" s="272"/>
      <c r="F34" s="272"/>
      <c r="G34" s="272"/>
      <c r="H34" s="272"/>
      <c r="I34" s="273"/>
      <c r="J34" s="273"/>
      <c r="K34" s="274"/>
      <c r="L34" s="275"/>
      <c r="M34" s="272"/>
      <c r="N34" s="276"/>
    </row>
    <row r="35" spans="1:14" outlineLevel="1" x14ac:dyDescent="0.55000000000000004">
      <c r="A35" s="271"/>
      <c r="B35" s="272"/>
      <c r="C35" s="272"/>
      <c r="D35" s="272"/>
      <c r="E35" s="272"/>
      <c r="F35" s="272"/>
      <c r="G35" s="272"/>
      <c r="H35" s="272"/>
      <c r="I35" s="273"/>
      <c r="J35" s="273"/>
      <c r="K35" s="274"/>
      <c r="L35" s="275"/>
      <c r="M35" s="272"/>
      <c r="N35" s="276"/>
    </row>
    <row r="36" spans="1:14" outlineLevel="1" x14ac:dyDescent="0.55000000000000004">
      <c r="A36" s="271"/>
      <c r="B36" s="272"/>
      <c r="C36" s="272"/>
      <c r="D36" s="272"/>
      <c r="E36" s="272"/>
      <c r="F36" s="272"/>
      <c r="G36" s="272"/>
      <c r="H36" s="272"/>
      <c r="I36" s="273"/>
      <c r="J36" s="273"/>
      <c r="K36" s="274"/>
      <c r="L36" s="275"/>
      <c r="M36" s="272"/>
      <c r="N36" s="276"/>
    </row>
    <row r="37" spans="1:14" outlineLevel="1" x14ac:dyDescent="0.55000000000000004">
      <c r="A37" s="271"/>
      <c r="B37" s="272"/>
      <c r="C37" s="272"/>
      <c r="D37" s="272"/>
      <c r="E37" s="272"/>
      <c r="F37" s="272"/>
      <c r="G37" s="272"/>
      <c r="H37" s="272"/>
      <c r="I37" s="273"/>
      <c r="J37" s="273"/>
      <c r="K37" s="274"/>
      <c r="L37" s="275"/>
      <c r="M37" s="272"/>
      <c r="N37" s="276"/>
    </row>
    <row r="38" spans="1:14" outlineLevel="1" x14ac:dyDescent="0.55000000000000004">
      <c r="A38" s="271"/>
      <c r="B38" s="272"/>
      <c r="C38" s="272"/>
      <c r="D38" s="272"/>
      <c r="E38" s="272"/>
      <c r="F38" s="272"/>
      <c r="G38" s="272"/>
      <c r="H38" s="272"/>
      <c r="I38" s="273"/>
      <c r="J38" s="273"/>
      <c r="K38" s="274"/>
      <c r="L38" s="275"/>
      <c r="M38" s="272"/>
      <c r="N38" s="276"/>
    </row>
    <row r="39" spans="1:14" outlineLevel="1" x14ac:dyDescent="0.55000000000000004">
      <c r="A39" s="271"/>
      <c r="B39" s="272"/>
      <c r="C39" s="272"/>
      <c r="D39" s="272"/>
      <c r="E39" s="272"/>
      <c r="F39" s="272"/>
      <c r="G39" s="272"/>
      <c r="H39" s="272"/>
      <c r="I39" s="273"/>
      <c r="J39" s="273"/>
      <c r="K39" s="274"/>
      <c r="L39" s="275"/>
      <c r="M39" s="272"/>
      <c r="N39" s="276"/>
    </row>
    <row r="40" spans="1:14" outlineLevel="1" x14ac:dyDescent="0.55000000000000004">
      <c r="A40" s="271"/>
      <c r="B40" s="272"/>
      <c r="C40" s="272"/>
      <c r="D40" s="272"/>
      <c r="E40" s="272"/>
      <c r="F40" s="272"/>
      <c r="G40" s="272"/>
      <c r="H40" s="272"/>
      <c r="I40" s="273"/>
      <c r="J40" s="273"/>
      <c r="K40" s="274"/>
      <c r="L40" s="275"/>
      <c r="M40" s="272"/>
      <c r="N40" s="276"/>
    </row>
    <row r="41" spans="1:14" outlineLevel="1" x14ac:dyDescent="0.55000000000000004">
      <c r="A41" s="271"/>
      <c r="B41" s="272"/>
      <c r="C41" s="272"/>
      <c r="D41" s="272"/>
      <c r="E41" s="272"/>
      <c r="F41" s="272"/>
      <c r="G41" s="272"/>
      <c r="H41" s="272"/>
      <c r="I41" s="273"/>
      <c r="J41" s="273"/>
      <c r="K41" s="274"/>
      <c r="L41" s="275"/>
      <c r="M41" s="272"/>
      <c r="N41" s="276"/>
    </row>
    <row r="42" spans="1:14" outlineLevel="1" x14ac:dyDescent="0.55000000000000004">
      <c r="A42" s="271"/>
      <c r="B42" s="272"/>
      <c r="C42" s="272"/>
      <c r="D42" s="272"/>
      <c r="E42" s="272"/>
      <c r="F42" s="272"/>
      <c r="G42" s="272"/>
      <c r="H42" s="272"/>
      <c r="I42" s="273"/>
      <c r="J42" s="273"/>
      <c r="K42" s="274"/>
      <c r="L42" s="275"/>
      <c r="M42" s="272"/>
      <c r="N42" s="276"/>
    </row>
    <row r="43" spans="1:14" outlineLevel="1" x14ac:dyDescent="0.55000000000000004">
      <c r="A43" s="271"/>
      <c r="B43" s="272"/>
      <c r="C43" s="272"/>
      <c r="D43" s="272"/>
      <c r="E43" s="272"/>
      <c r="F43" s="272"/>
      <c r="G43" s="272"/>
      <c r="H43" s="272"/>
      <c r="I43" s="273"/>
      <c r="J43" s="273"/>
      <c r="K43" s="274"/>
      <c r="L43" s="275"/>
      <c r="M43" s="272"/>
      <c r="N43" s="276"/>
    </row>
    <row r="44" spans="1:14" outlineLevel="1" x14ac:dyDescent="0.55000000000000004">
      <c r="A44" s="271"/>
      <c r="B44" s="272"/>
      <c r="C44" s="272"/>
      <c r="D44" s="272"/>
      <c r="E44" s="272"/>
      <c r="F44" s="272"/>
      <c r="G44" s="272"/>
      <c r="H44" s="272"/>
      <c r="I44" s="273"/>
      <c r="J44" s="273"/>
      <c r="K44" s="274"/>
      <c r="L44" s="275"/>
      <c r="M44" s="272"/>
      <c r="N44" s="276"/>
    </row>
    <row r="45" spans="1:14" outlineLevel="1" x14ac:dyDescent="0.55000000000000004">
      <c r="A45" s="271"/>
      <c r="B45" s="272"/>
      <c r="C45" s="272"/>
      <c r="D45" s="272"/>
      <c r="E45" s="272"/>
      <c r="F45" s="272"/>
      <c r="G45" s="272"/>
      <c r="H45" s="272"/>
      <c r="I45" s="273"/>
      <c r="J45" s="273"/>
      <c r="K45" s="274"/>
      <c r="L45" s="275"/>
      <c r="M45" s="272"/>
      <c r="N45" s="276"/>
    </row>
    <row r="46" spans="1:14" outlineLevel="1" x14ac:dyDescent="0.55000000000000004">
      <c r="A46" s="271"/>
      <c r="B46" s="272"/>
      <c r="C46" s="272"/>
      <c r="D46" s="272"/>
      <c r="E46" s="272"/>
      <c r="F46" s="272"/>
      <c r="G46" s="272"/>
      <c r="H46" s="272"/>
      <c r="I46" s="273"/>
      <c r="J46" s="273"/>
      <c r="K46" s="274"/>
      <c r="L46" s="275"/>
      <c r="M46" s="272"/>
      <c r="N46" s="276"/>
    </row>
    <row r="47" spans="1:14" outlineLevel="1" x14ac:dyDescent="0.55000000000000004">
      <c r="A47" s="271"/>
      <c r="B47" s="272"/>
      <c r="C47" s="272"/>
      <c r="D47" s="272"/>
      <c r="E47" s="272"/>
      <c r="F47" s="272"/>
      <c r="G47" s="272"/>
      <c r="H47" s="272"/>
      <c r="I47" s="273"/>
      <c r="J47" s="273"/>
      <c r="K47" s="274"/>
      <c r="L47" s="275"/>
      <c r="M47" s="272"/>
      <c r="N47" s="276"/>
    </row>
    <row r="48" spans="1:14" outlineLevel="1" x14ac:dyDescent="0.55000000000000004">
      <c r="A48" s="271"/>
      <c r="B48" s="272"/>
      <c r="C48" s="272"/>
      <c r="D48" s="272"/>
      <c r="E48" s="272"/>
      <c r="F48" s="272"/>
      <c r="G48" s="272"/>
      <c r="H48" s="272"/>
      <c r="I48" s="273"/>
      <c r="J48" s="273"/>
      <c r="K48" s="274"/>
      <c r="L48" s="275"/>
      <c r="M48" s="272"/>
      <c r="N48" s="276"/>
    </row>
    <row r="49" spans="1:18" x14ac:dyDescent="0.55000000000000004">
      <c r="A49" s="294"/>
      <c r="B49" s="295"/>
      <c r="C49" s="295"/>
      <c r="D49" s="296"/>
      <c r="E49" s="296"/>
      <c r="F49" s="296"/>
      <c r="G49" s="296"/>
      <c r="H49" s="296"/>
      <c r="I49" s="297"/>
      <c r="J49" s="297"/>
      <c r="K49" s="298"/>
      <c r="L49" s="298"/>
      <c r="M49" s="298"/>
      <c r="N49" s="299"/>
    </row>
    <row r="50" spans="1:18" s="307" customFormat="1" hidden="1" x14ac:dyDescent="0.55000000000000004">
      <c r="A50" s="300"/>
      <c r="B50" s="301" t="s">
        <v>11</v>
      </c>
      <c r="C50" s="301"/>
      <c r="D50" s="302"/>
      <c r="E50" s="302"/>
      <c r="F50" s="302"/>
      <c r="G50" s="302"/>
      <c r="H50" s="302"/>
      <c r="I50" s="301" t="s">
        <v>12</v>
      </c>
      <c r="J50" s="301"/>
      <c r="K50" s="303" t="s">
        <v>13</v>
      </c>
      <c r="L50" s="303"/>
      <c r="M50" s="304"/>
      <c r="N50" s="305" t="s">
        <v>14</v>
      </c>
      <c r="O50" s="287"/>
      <c r="P50" s="306"/>
      <c r="Q50" s="287"/>
      <c r="R50" s="287"/>
    </row>
    <row r="51" spans="1:18" hidden="1" x14ac:dyDescent="0.55000000000000004">
      <c r="A51" s="308"/>
      <c r="B51" s="309" t="s">
        <v>15</v>
      </c>
      <c r="C51" s="309"/>
      <c r="D51" s="309"/>
      <c r="E51" s="309"/>
      <c r="F51" s="309"/>
      <c r="G51" s="309"/>
      <c r="H51" s="309"/>
      <c r="I51" s="310"/>
      <c r="J51" s="311"/>
      <c r="K51" s="312"/>
      <c r="L51" s="313"/>
      <c r="M51" s="309"/>
      <c r="N51" s="314"/>
    </row>
    <row r="52" spans="1:18" hidden="1" x14ac:dyDescent="0.55000000000000004">
      <c r="A52" s="308"/>
      <c r="B52" s="309" t="s">
        <v>16</v>
      </c>
      <c r="C52" s="309"/>
      <c r="D52" s="309"/>
      <c r="E52" s="309"/>
      <c r="F52" s="309"/>
      <c r="G52" s="309"/>
      <c r="H52" s="309"/>
      <c r="I52" s="310"/>
      <c r="J52" s="311"/>
      <c r="K52" s="312"/>
      <c r="L52" s="313"/>
      <c r="M52" s="309"/>
      <c r="N52" s="314"/>
    </row>
    <row r="53" spans="1:18" ht="14.4" hidden="1" customHeight="1" x14ac:dyDescent="0.55000000000000004">
      <c r="A53" s="308"/>
      <c r="B53" s="313" t="s">
        <v>17</v>
      </c>
      <c r="C53" s="313"/>
      <c r="D53" s="313"/>
      <c r="E53" s="313"/>
      <c r="F53" s="313"/>
      <c r="G53" s="313"/>
      <c r="H53" s="313"/>
      <c r="I53" s="315"/>
      <c r="J53" s="316"/>
      <c r="K53" s="317" t="s">
        <v>296</v>
      </c>
      <c r="L53" s="318"/>
      <c r="M53" s="309"/>
      <c r="N53" s="314"/>
    </row>
    <row r="54" spans="1:18" hidden="1" x14ac:dyDescent="0.55000000000000004">
      <c r="A54" s="308"/>
      <c r="B54" s="309"/>
      <c r="C54" s="309"/>
      <c r="D54" s="309"/>
      <c r="E54" s="309"/>
      <c r="F54" s="309"/>
      <c r="G54" s="309"/>
      <c r="H54" s="309"/>
      <c r="I54" s="319"/>
      <c r="J54" s="319"/>
      <c r="K54" s="320"/>
      <c r="L54" s="313"/>
      <c r="M54" s="309"/>
      <c r="N54" s="314"/>
    </row>
    <row r="55" spans="1:18" hidden="1" x14ac:dyDescent="0.55000000000000004">
      <c r="A55" s="321"/>
      <c r="B55" s="302" t="s">
        <v>298</v>
      </c>
      <c r="C55" s="302"/>
      <c r="D55" s="309"/>
      <c r="E55" s="309"/>
      <c r="F55" s="309"/>
      <c r="G55" s="309"/>
      <c r="H55" s="309"/>
      <c r="I55" s="217"/>
      <c r="J55" s="217"/>
      <c r="K55" s="320"/>
      <c r="L55" s="313"/>
      <c r="M55" s="309"/>
      <c r="N55" s="314"/>
    </row>
    <row r="56" spans="1:18" hidden="1" x14ac:dyDescent="0.55000000000000004">
      <c r="A56" s="322"/>
      <c r="B56" s="309" t="s">
        <v>18</v>
      </c>
      <c r="C56" s="309"/>
      <c r="D56" s="309"/>
      <c r="E56" s="309"/>
      <c r="F56" s="309"/>
      <c r="G56" s="309"/>
      <c r="H56" s="309"/>
      <c r="I56" s="323"/>
      <c r="J56" s="324"/>
      <c r="K56" s="320"/>
      <c r="L56" s="313"/>
      <c r="M56" s="309"/>
      <c r="N56" s="314"/>
    </row>
    <row r="57" spans="1:18" hidden="1" x14ac:dyDescent="0.55000000000000004">
      <c r="A57" s="308"/>
      <c r="B57" s="309" t="s">
        <v>19</v>
      </c>
      <c r="C57" s="309"/>
      <c r="D57" s="309"/>
      <c r="E57" s="309"/>
      <c r="F57" s="309"/>
      <c r="G57" s="309"/>
      <c r="H57" s="309"/>
      <c r="I57" s="323"/>
      <c r="J57" s="324"/>
      <c r="K57" s="320"/>
      <c r="L57" s="313"/>
      <c r="M57" s="309"/>
      <c r="N57" s="314"/>
    </row>
    <row r="58" spans="1:18" hidden="1" x14ac:dyDescent="0.55000000000000004">
      <c r="A58" s="308"/>
      <c r="B58" s="309" t="s">
        <v>353</v>
      </c>
      <c r="C58" s="309"/>
      <c r="D58" s="309"/>
      <c r="E58" s="309"/>
      <c r="F58" s="309"/>
      <c r="G58" s="309"/>
      <c r="H58" s="309"/>
      <c r="I58" s="323"/>
      <c r="J58" s="324"/>
      <c r="K58" s="320"/>
      <c r="L58" s="313"/>
      <c r="M58" s="309"/>
      <c r="N58" s="314"/>
    </row>
    <row r="59" spans="1:18" hidden="1" x14ac:dyDescent="0.55000000000000004">
      <c r="A59" s="308"/>
      <c r="B59" s="309" t="s">
        <v>352</v>
      </c>
      <c r="C59" s="309"/>
      <c r="D59" s="309"/>
      <c r="E59" s="309"/>
      <c r="F59" s="309"/>
      <c r="G59" s="309"/>
      <c r="H59" s="309"/>
      <c r="I59" s="323"/>
      <c r="J59" s="324"/>
      <c r="K59" s="320"/>
      <c r="M59" s="309"/>
      <c r="N59" s="314"/>
    </row>
    <row r="60" spans="1:18" ht="14.4" hidden="1" customHeight="1" x14ac:dyDescent="0.55000000000000004">
      <c r="A60" s="308"/>
      <c r="B60" s="309" t="s">
        <v>20</v>
      </c>
      <c r="C60" s="309"/>
      <c r="D60" s="309"/>
      <c r="E60" s="309"/>
      <c r="F60" s="309"/>
      <c r="G60" s="309"/>
      <c r="H60" s="309"/>
      <c r="I60" s="323"/>
      <c r="J60" s="324"/>
      <c r="K60" s="320"/>
      <c r="L60" s="326" t="s">
        <v>364</v>
      </c>
      <c r="M60" s="327"/>
      <c r="N60" s="218" t="s">
        <v>363</v>
      </c>
    </row>
    <row r="61" spans="1:18" hidden="1" x14ac:dyDescent="0.55000000000000004">
      <c r="A61" s="308"/>
      <c r="B61" s="309" t="s">
        <v>21</v>
      </c>
      <c r="C61" s="309"/>
      <c r="D61" s="309"/>
      <c r="E61" s="309"/>
      <c r="F61" s="309"/>
      <c r="G61" s="309"/>
      <c r="H61" s="309"/>
      <c r="I61" s="323"/>
      <c r="J61" s="324"/>
      <c r="K61" s="317" t="s">
        <v>296</v>
      </c>
      <c r="L61" s="328"/>
      <c r="M61" s="329" t="s">
        <v>22</v>
      </c>
      <c r="N61" s="218" t="s">
        <v>23</v>
      </c>
    </row>
    <row r="62" spans="1:18" hidden="1" x14ac:dyDescent="0.55000000000000004">
      <c r="A62" s="308"/>
      <c r="B62" s="309" t="s">
        <v>398</v>
      </c>
      <c r="C62" s="309"/>
      <c r="D62" s="309"/>
      <c r="E62" s="309"/>
      <c r="F62" s="309"/>
      <c r="G62" s="309"/>
      <c r="H62" s="309"/>
      <c r="I62" s="323"/>
      <c r="J62" s="324"/>
      <c r="K62" s="317" t="s">
        <v>296</v>
      </c>
      <c r="L62" s="328"/>
      <c r="M62" s="329" t="s">
        <v>24</v>
      </c>
      <c r="N62" s="218" t="s">
        <v>25</v>
      </c>
    </row>
    <row r="63" spans="1:18" hidden="1" x14ac:dyDescent="0.55000000000000004">
      <c r="A63" s="308"/>
      <c r="B63" s="309"/>
      <c r="C63" s="309"/>
      <c r="D63" s="309"/>
      <c r="E63" s="309"/>
      <c r="F63" s="309"/>
      <c r="G63" s="309"/>
      <c r="H63" s="309"/>
      <c r="I63" s="309"/>
      <c r="J63" s="309"/>
      <c r="K63" s="312"/>
      <c r="L63" s="309"/>
      <c r="M63" s="309"/>
      <c r="N63" s="218"/>
    </row>
    <row r="64" spans="1:18" ht="13.2" hidden="1" customHeight="1" x14ac:dyDescent="0.55000000000000004">
      <c r="A64" s="308"/>
      <c r="B64" s="309"/>
      <c r="C64" s="309"/>
      <c r="D64" s="309"/>
      <c r="E64" s="309"/>
      <c r="F64" s="309"/>
      <c r="G64" s="309"/>
      <c r="H64" s="309"/>
      <c r="I64" s="330" t="s">
        <v>26</v>
      </c>
      <c r="J64" s="330" t="s">
        <v>354</v>
      </c>
      <c r="K64" s="331"/>
      <c r="L64" s="318"/>
      <c r="M64" s="332"/>
      <c r="N64" s="218"/>
    </row>
    <row r="65" spans="1:14" hidden="1" x14ac:dyDescent="0.45">
      <c r="A65" s="308"/>
      <c r="B65" s="333" t="s">
        <v>27</v>
      </c>
      <c r="C65" s="313"/>
      <c r="D65" s="313" t="s">
        <v>28</v>
      </c>
      <c r="E65" s="313"/>
      <c r="F65" s="313"/>
      <c r="G65" s="313"/>
      <c r="H65" s="313"/>
      <c r="I65" s="334"/>
      <c r="J65" s="335"/>
      <c r="K65" s="331" t="s">
        <v>296</v>
      </c>
      <c r="L65" s="328"/>
      <c r="M65" s="329" t="s">
        <v>30</v>
      </c>
      <c r="N65" s="219" t="s">
        <v>31</v>
      </c>
    </row>
    <row r="66" spans="1:14" ht="15" hidden="1" customHeight="1" x14ac:dyDescent="0.45">
      <c r="A66" s="308"/>
      <c r="B66" s="333"/>
      <c r="C66" s="313"/>
      <c r="D66" s="313" t="s">
        <v>32</v>
      </c>
      <c r="E66" s="313"/>
      <c r="F66" s="313"/>
      <c r="G66" s="313"/>
      <c r="H66" s="313"/>
      <c r="I66" s="334"/>
      <c r="J66" s="336"/>
      <c r="K66" s="331" t="s">
        <v>296</v>
      </c>
      <c r="L66" s="309"/>
      <c r="M66" s="329"/>
      <c r="N66" s="219"/>
    </row>
    <row r="67" spans="1:14" ht="15" hidden="1" customHeight="1" x14ac:dyDescent="0.45">
      <c r="A67" s="308"/>
      <c r="B67" s="333"/>
      <c r="C67" s="313"/>
      <c r="D67" s="313" t="s">
        <v>32</v>
      </c>
      <c r="E67" s="313"/>
      <c r="F67" s="313"/>
      <c r="G67" s="313"/>
      <c r="H67" s="313"/>
      <c r="I67" s="334"/>
      <c r="J67" s="336"/>
      <c r="K67" s="331" t="s">
        <v>296</v>
      </c>
      <c r="L67" s="328"/>
      <c r="M67" s="329" t="s">
        <v>351</v>
      </c>
      <c r="N67" s="219" t="s">
        <v>350</v>
      </c>
    </row>
    <row r="68" spans="1:14" hidden="1" x14ac:dyDescent="0.45">
      <c r="A68" s="308"/>
      <c r="B68" s="309"/>
      <c r="C68" s="309"/>
      <c r="D68" s="309"/>
      <c r="E68" s="309"/>
      <c r="F68" s="309"/>
      <c r="G68" s="309"/>
      <c r="H68" s="309"/>
      <c r="I68" s="337"/>
      <c r="J68" s="338">
        <f>SUM(J65:J67)</f>
        <v>0</v>
      </c>
      <c r="K68" s="339" t="s">
        <v>35</v>
      </c>
      <c r="L68" s="339"/>
      <c r="M68" s="340"/>
      <c r="N68" s="219"/>
    </row>
    <row r="69" spans="1:14" hidden="1" x14ac:dyDescent="0.45">
      <c r="A69" s="308"/>
      <c r="B69" s="309"/>
      <c r="C69" s="309"/>
      <c r="D69" s="309"/>
      <c r="E69" s="309"/>
      <c r="F69" s="309"/>
      <c r="G69" s="309"/>
      <c r="H69" s="309"/>
      <c r="I69" s="337"/>
      <c r="J69" s="338"/>
      <c r="K69" s="341"/>
      <c r="L69" s="342"/>
      <c r="M69" s="342"/>
      <c r="N69" s="219"/>
    </row>
    <row r="70" spans="1:14" hidden="1" x14ac:dyDescent="0.45">
      <c r="A70" s="308"/>
      <c r="B70" s="309" t="s">
        <v>376</v>
      </c>
      <c r="C70" s="309"/>
      <c r="D70" s="309"/>
      <c r="E70" s="309"/>
      <c r="F70" s="309"/>
      <c r="G70" s="309"/>
      <c r="H70" s="309"/>
      <c r="I70" s="315"/>
      <c r="J70" s="316"/>
      <c r="K70" s="317" t="s">
        <v>296</v>
      </c>
      <c r="L70" s="328"/>
      <c r="M70" s="309"/>
      <c r="N70" s="219"/>
    </row>
    <row r="71" spans="1:14" hidden="1" x14ac:dyDescent="0.45">
      <c r="A71" s="308"/>
      <c r="B71" s="309" t="s">
        <v>36</v>
      </c>
      <c r="C71" s="309"/>
      <c r="D71" s="309"/>
      <c r="E71" s="309"/>
      <c r="F71" s="309"/>
      <c r="G71" s="309"/>
      <c r="H71" s="309"/>
      <c r="I71" s="323"/>
      <c r="J71" s="324"/>
      <c r="K71" s="343"/>
      <c r="L71" s="328"/>
      <c r="M71" s="309"/>
      <c r="N71" s="219"/>
    </row>
    <row r="72" spans="1:14" ht="12.75" hidden="1" customHeight="1" x14ac:dyDescent="0.45">
      <c r="A72" s="308"/>
      <c r="B72" s="309" t="s">
        <v>303</v>
      </c>
      <c r="C72" s="309"/>
      <c r="D72" s="309"/>
      <c r="E72" s="309"/>
      <c r="F72" s="309"/>
      <c r="G72" s="309"/>
      <c r="H72" s="309"/>
      <c r="I72" s="344"/>
      <c r="J72" s="345"/>
      <c r="K72" s="312" t="s">
        <v>37</v>
      </c>
      <c r="L72" s="318" t="s">
        <v>38</v>
      </c>
      <c r="N72" s="219"/>
    </row>
    <row r="73" spans="1:14" hidden="1" x14ac:dyDescent="0.45">
      <c r="A73" s="308"/>
      <c r="B73" s="309" t="s">
        <v>39</v>
      </c>
      <c r="C73" s="309"/>
      <c r="D73" s="309"/>
      <c r="E73" s="309"/>
      <c r="F73" s="309"/>
      <c r="G73" s="309"/>
      <c r="H73" s="309"/>
      <c r="I73" s="344"/>
      <c r="J73" s="345"/>
      <c r="K73" s="312" t="s">
        <v>40</v>
      </c>
      <c r="L73" s="313"/>
      <c r="M73" s="309"/>
      <c r="N73" s="219"/>
    </row>
    <row r="74" spans="1:14" hidden="1" x14ac:dyDescent="0.45">
      <c r="A74" s="308"/>
      <c r="B74" s="309" t="s">
        <v>324</v>
      </c>
      <c r="C74" s="309"/>
      <c r="D74" s="309"/>
      <c r="E74" s="309"/>
      <c r="F74" s="309"/>
      <c r="G74" s="309"/>
      <c r="H74" s="309"/>
      <c r="I74" s="216" t="str">
        <f>IFERROR(I72/I73,"")</f>
        <v/>
      </c>
      <c r="J74" s="216"/>
      <c r="K74" s="339" t="s">
        <v>41</v>
      </c>
      <c r="L74" s="339"/>
      <c r="M74" s="340"/>
      <c r="N74" s="219"/>
    </row>
    <row r="75" spans="1:14" hidden="1" x14ac:dyDescent="0.45">
      <c r="A75" s="308"/>
      <c r="B75" s="309"/>
      <c r="C75" s="309"/>
      <c r="D75" s="309"/>
      <c r="E75" s="309"/>
      <c r="F75" s="309"/>
      <c r="G75" s="309"/>
      <c r="H75" s="309"/>
      <c r="I75" s="230"/>
      <c r="J75" s="230"/>
      <c r="K75" s="312"/>
      <c r="L75" s="313"/>
      <c r="M75" s="309"/>
      <c r="N75" s="219"/>
    </row>
    <row r="76" spans="1:14" hidden="1" x14ac:dyDescent="0.45">
      <c r="A76" s="321"/>
      <c r="B76" s="302" t="s">
        <v>299</v>
      </c>
      <c r="C76" s="302"/>
      <c r="D76" s="309"/>
      <c r="E76" s="309"/>
      <c r="F76" s="309"/>
      <c r="G76" s="309"/>
      <c r="H76" s="309"/>
      <c r="I76" s="319"/>
      <c r="J76" s="319"/>
      <c r="K76" s="312"/>
      <c r="L76" s="313"/>
      <c r="M76" s="309"/>
      <c r="N76" s="219"/>
    </row>
    <row r="77" spans="1:14" hidden="1" x14ac:dyDescent="0.45">
      <c r="A77" s="308"/>
      <c r="B77" s="309" t="s">
        <v>42</v>
      </c>
      <c r="C77" s="309"/>
      <c r="D77" s="309"/>
      <c r="E77" s="309"/>
      <c r="F77" s="309"/>
      <c r="G77" s="309"/>
      <c r="H77" s="309"/>
      <c r="I77" s="323"/>
      <c r="J77" s="324"/>
      <c r="K77" s="312"/>
      <c r="L77" s="313"/>
      <c r="M77" s="309"/>
      <c r="N77" s="219"/>
    </row>
    <row r="78" spans="1:14" hidden="1" x14ac:dyDescent="0.45">
      <c r="A78" s="308"/>
      <c r="B78" s="309" t="s">
        <v>43</v>
      </c>
      <c r="C78" s="309"/>
      <c r="D78" s="309"/>
      <c r="E78" s="309"/>
      <c r="F78" s="309"/>
      <c r="G78" s="309"/>
      <c r="H78" s="309"/>
      <c r="I78" s="346"/>
      <c r="J78" s="347"/>
      <c r="K78" s="348" t="s">
        <v>44</v>
      </c>
      <c r="L78" s="349" t="s">
        <v>45</v>
      </c>
      <c r="M78" s="309"/>
      <c r="N78" s="219"/>
    </row>
    <row r="79" spans="1:14" ht="13.2" hidden="1" customHeight="1" x14ac:dyDescent="0.45">
      <c r="A79" s="308"/>
      <c r="B79" s="309" t="s">
        <v>295</v>
      </c>
      <c r="C79" s="309"/>
      <c r="D79" s="309"/>
      <c r="E79" s="309"/>
      <c r="F79" s="309"/>
      <c r="G79" s="309"/>
      <c r="H79" s="309"/>
      <c r="I79" s="215" t="str">
        <f>IFERROR(I78/I72,"")</f>
        <v/>
      </c>
      <c r="J79" s="215"/>
      <c r="K79" s="331" t="s">
        <v>279</v>
      </c>
      <c r="L79" s="318" t="s">
        <v>46</v>
      </c>
      <c r="M79" s="309"/>
      <c r="N79" s="219"/>
    </row>
    <row r="80" spans="1:14" hidden="1" x14ac:dyDescent="0.45">
      <c r="A80" s="308"/>
      <c r="B80" s="309"/>
      <c r="C80" s="309"/>
      <c r="D80" s="309"/>
      <c r="E80" s="309"/>
      <c r="F80" s="309"/>
      <c r="G80" s="309"/>
      <c r="H80" s="309"/>
      <c r="I80" s="231"/>
      <c r="J80" s="231"/>
      <c r="K80" s="350"/>
      <c r="L80" s="349"/>
      <c r="M80" s="309"/>
      <c r="N80" s="219"/>
    </row>
    <row r="81" spans="1:18" hidden="1" x14ac:dyDescent="0.45">
      <c r="A81" s="321"/>
      <c r="B81" s="302" t="s">
        <v>300</v>
      </c>
      <c r="C81" s="302"/>
      <c r="D81" s="309"/>
      <c r="E81" s="309"/>
      <c r="F81" s="309"/>
      <c r="G81" s="309"/>
      <c r="H81" s="309"/>
      <c r="I81" s="319"/>
      <c r="J81" s="319"/>
      <c r="K81" s="312"/>
      <c r="L81" s="351"/>
      <c r="M81" s="309"/>
      <c r="N81" s="219"/>
    </row>
    <row r="82" spans="1:18" ht="13.2" hidden="1" customHeight="1" x14ac:dyDescent="0.45">
      <c r="A82" s="308"/>
      <c r="B82" s="309" t="s">
        <v>47</v>
      </c>
      <c r="C82" s="309"/>
      <c r="D82" s="309"/>
      <c r="E82" s="309"/>
      <c r="F82" s="309"/>
      <c r="G82" s="309"/>
      <c r="H82" s="309"/>
      <c r="I82" s="323"/>
      <c r="J82" s="324"/>
      <c r="K82" s="348" t="s">
        <v>280</v>
      </c>
      <c r="L82" s="349" t="s">
        <v>399</v>
      </c>
      <c r="M82" s="309"/>
      <c r="N82" s="219"/>
    </row>
    <row r="83" spans="1:18" hidden="1" x14ac:dyDescent="0.45">
      <c r="A83" s="308"/>
      <c r="B83" s="309" t="s">
        <v>48</v>
      </c>
      <c r="C83" s="309"/>
      <c r="D83" s="309"/>
      <c r="E83" s="309"/>
      <c r="F83" s="309"/>
      <c r="G83" s="309"/>
      <c r="H83" s="309"/>
      <c r="I83" s="323"/>
      <c r="J83" s="324"/>
      <c r="K83" s="352" t="s">
        <v>49</v>
      </c>
      <c r="L83" s="349" t="s">
        <v>50</v>
      </c>
      <c r="M83" s="309"/>
      <c r="N83" s="219"/>
    </row>
    <row r="84" spans="1:18" hidden="1" x14ac:dyDescent="0.45">
      <c r="A84" s="308"/>
      <c r="B84" s="309"/>
      <c r="C84" s="309"/>
      <c r="D84" s="309"/>
      <c r="E84" s="309"/>
      <c r="F84" s="309"/>
      <c r="G84" s="309"/>
      <c r="H84" s="309"/>
      <c r="I84" s="319"/>
      <c r="J84" s="319"/>
      <c r="K84" s="353"/>
      <c r="L84" s="354"/>
      <c r="M84" s="355"/>
      <c r="N84" s="219"/>
    </row>
    <row r="85" spans="1:18" hidden="1" x14ac:dyDescent="0.45">
      <c r="A85" s="321"/>
      <c r="B85" s="302" t="s">
        <v>301</v>
      </c>
      <c r="C85" s="302"/>
      <c r="D85" s="309"/>
      <c r="E85" s="309"/>
      <c r="F85" s="309"/>
      <c r="G85" s="309"/>
      <c r="H85" s="309"/>
      <c r="I85" s="319"/>
      <c r="J85" s="319"/>
      <c r="K85" s="312"/>
      <c r="L85" s="313"/>
      <c r="M85" s="351"/>
      <c r="N85" s="219"/>
    </row>
    <row r="86" spans="1:18" ht="13.2" hidden="1" customHeight="1" x14ac:dyDescent="0.45">
      <c r="A86" s="308"/>
      <c r="B86" s="309" t="s">
        <v>294</v>
      </c>
      <c r="C86" s="309"/>
      <c r="D86" s="309"/>
      <c r="E86" s="309"/>
      <c r="F86" s="309"/>
      <c r="G86" s="309"/>
      <c r="H86" s="309"/>
      <c r="I86" s="214" t="str">
        <f>IFERROR(VLOOKUP(I77,F287:G309,2,FALSE),"")</f>
        <v/>
      </c>
      <c r="J86" s="214"/>
      <c r="K86" s="331" t="s">
        <v>51</v>
      </c>
      <c r="L86" s="318" t="s">
        <v>548</v>
      </c>
      <c r="N86" s="219" t="s">
        <v>549</v>
      </c>
    </row>
    <row r="87" spans="1:18" hidden="1" x14ac:dyDescent="0.45">
      <c r="A87" s="322"/>
      <c r="B87" s="309" t="s">
        <v>52</v>
      </c>
      <c r="C87" s="309"/>
      <c r="D87" s="309"/>
      <c r="E87" s="309"/>
      <c r="F87" s="309"/>
      <c r="G87" s="309"/>
      <c r="H87" s="309"/>
      <c r="I87" s="315"/>
      <c r="J87" s="316"/>
      <c r="K87" s="317" t="s">
        <v>296</v>
      </c>
      <c r="L87" s="326" t="s">
        <v>53</v>
      </c>
      <c r="M87" s="327"/>
      <c r="N87" s="219" t="s">
        <v>54</v>
      </c>
    </row>
    <row r="88" spans="1:18" hidden="1" x14ac:dyDescent="0.45">
      <c r="A88" s="308"/>
      <c r="B88" s="309" t="s">
        <v>55</v>
      </c>
      <c r="C88" s="309"/>
      <c r="D88" s="309"/>
      <c r="E88" s="309"/>
      <c r="F88" s="309"/>
      <c r="G88" s="309"/>
      <c r="H88" s="309"/>
      <c r="I88" s="315"/>
      <c r="J88" s="316"/>
      <c r="K88" s="317" t="s">
        <v>296</v>
      </c>
      <c r="L88" s="328"/>
      <c r="M88" s="329" t="s">
        <v>56</v>
      </c>
      <c r="N88" s="219" t="s">
        <v>57</v>
      </c>
    </row>
    <row r="89" spans="1:18" hidden="1" x14ac:dyDescent="0.55000000000000004">
      <c r="A89" s="308"/>
      <c r="B89" s="309" t="s">
        <v>550</v>
      </c>
      <c r="C89" s="309"/>
      <c r="D89" s="309"/>
      <c r="E89" s="309"/>
      <c r="F89" s="309"/>
      <c r="G89" s="309"/>
      <c r="H89" s="309"/>
      <c r="I89" s="315"/>
      <c r="J89" s="316"/>
      <c r="K89" s="317" t="s">
        <v>296</v>
      </c>
      <c r="L89" s="328"/>
      <c r="M89" s="356"/>
      <c r="N89" s="218"/>
    </row>
    <row r="90" spans="1:18" hidden="1" x14ac:dyDescent="0.55000000000000004">
      <c r="A90" s="308"/>
      <c r="B90" s="309" t="s">
        <v>551</v>
      </c>
      <c r="C90" s="309"/>
      <c r="D90" s="309"/>
      <c r="E90" s="357"/>
      <c r="F90" s="357"/>
      <c r="G90" s="357"/>
      <c r="H90" s="357"/>
      <c r="I90" s="323"/>
      <c r="J90" s="324"/>
      <c r="K90" s="331"/>
      <c r="L90" s="328"/>
      <c r="M90" s="351"/>
      <c r="N90" s="314"/>
    </row>
    <row r="91" spans="1:18" hidden="1" x14ac:dyDescent="0.55000000000000004">
      <c r="A91" s="308"/>
      <c r="B91" s="309"/>
      <c r="C91" s="309"/>
      <c r="D91" s="309"/>
      <c r="E91" s="309"/>
      <c r="F91" s="309"/>
      <c r="G91" s="309"/>
      <c r="H91" s="309"/>
      <c r="I91" s="319"/>
      <c r="J91" s="319"/>
      <c r="K91" s="312"/>
      <c r="L91" s="313"/>
      <c r="M91" s="351"/>
      <c r="N91" s="314"/>
    </row>
    <row r="92" spans="1:18" ht="64.5" customHeight="1" x14ac:dyDescent="0.55000000000000004">
      <c r="A92" s="358"/>
      <c r="B92" s="359" t="e" vm="1">
        <v>#VALUE!</v>
      </c>
      <c r="C92" s="360" t="s">
        <v>302</v>
      </c>
      <c r="D92" s="361"/>
      <c r="E92" s="361"/>
      <c r="F92" s="361"/>
      <c r="G92" s="361"/>
      <c r="H92" s="362" t="e" vm="2">
        <v>#VALUE!</v>
      </c>
      <c r="I92" s="108" t="str">
        <f>HYPERLINK("https://www.aia.org/design-excellence/aia-framework-for-design-excellence/integration","Learn more about the Framework for Design Excellence on the AIA Website")</f>
        <v>Learn more about the Framework for Design Excellence on the AIA Website</v>
      </c>
      <c r="J92" s="108"/>
      <c r="K92" s="362" t="e" vm="3">
        <v>#VALUE!</v>
      </c>
      <c r="L92" s="363" t="s">
        <v>562</v>
      </c>
      <c r="M92" s="363"/>
      <c r="N92" s="220"/>
    </row>
    <row r="93" spans="1:18" x14ac:dyDescent="0.55000000000000004">
      <c r="A93" s="364"/>
      <c r="B93" s="296"/>
      <c r="C93" s="309"/>
      <c r="D93" s="309"/>
      <c r="E93" s="309"/>
      <c r="F93" s="309"/>
      <c r="G93" s="309"/>
      <c r="H93" s="309"/>
      <c r="I93" s="319"/>
      <c r="J93" s="319"/>
      <c r="K93" s="312"/>
      <c r="L93" s="313"/>
      <c r="M93" s="309"/>
      <c r="N93" s="365"/>
    </row>
    <row r="94" spans="1:18" s="307" customFormat="1" x14ac:dyDescent="0.55000000000000004">
      <c r="A94" s="300"/>
      <c r="B94" s="301"/>
      <c r="C94" s="301"/>
      <c r="D94" s="302"/>
      <c r="E94" s="302"/>
      <c r="F94" s="302"/>
      <c r="G94" s="302"/>
      <c r="H94" s="302"/>
      <c r="I94" s="301"/>
      <c r="J94" s="301"/>
      <c r="K94" s="303" t="s">
        <v>13</v>
      </c>
      <c r="L94" s="303"/>
      <c r="M94" s="303"/>
      <c r="N94" s="305" t="s">
        <v>14</v>
      </c>
      <c r="O94" s="287"/>
      <c r="P94" s="306"/>
      <c r="Q94" s="287"/>
      <c r="R94" s="287"/>
    </row>
    <row r="95" spans="1:18" x14ac:dyDescent="0.55000000000000004">
      <c r="A95" s="308"/>
      <c r="B95" s="366" t="s">
        <v>58</v>
      </c>
      <c r="C95" s="366"/>
      <c r="D95" s="366"/>
      <c r="E95" s="366"/>
      <c r="F95" s="366"/>
      <c r="G95" s="366"/>
      <c r="H95" s="366"/>
      <c r="I95" s="366"/>
      <c r="J95" s="366"/>
      <c r="K95" s="312"/>
      <c r="L95" s="309"/>
      <c r="M95" s="309"/>
      <c r="N95" s="365"/>
    </row>
    <row r="96" spans="1:18" ht="130.19999999999999" customHeight="1" x14ac:dyDescent="0.55000000000000004">
      <c r="A96" s="308"/>
      <c r="B96" s="109" t="s">
        <v>329</v>
      </c>
      <c r="C96" s="110"/>
      <c r="D96" s="110"/>
      <c r="E96" s="110"/>
      <c r="F96" s="110"/>
      <c r="G96" s="110"/>
      <c r="H96" s="110"/>
      <c r="I96" s="110"/>
      <c r="J96" s="111"/>
      <c r="K96" s="367" t="s">
        <v>400</v>
      </c>
      <c r="L96" s="367"/>
      <c r="M96" s="367"/>
      <c r="N96" s="365"/>
    </row>
    <row r="97" spans="1:17" hidden="1" x14ac:dyDescent="0.55000000000000004">
      <c r="A97" s="308"/>
      <c r="B97" s="309"/>
      <c r="C97" s="309"/>
      <c r="D97" s="309"/>
      <c r="E97" s="309"/>
      <c r="F97" s="309"/>
      <c r="G97" s="309"/>
      <c r="H97" s="309"/>
      <c r="I97" s="232"/>
      <c r="J97" s="232"/>
      <c r="K97" s="368"/>
      <c r="L97" s="369"/>
      <c r="M97" s="369"/>
      <c r="N97" s="365"/>
    </row>
    <row r="98" spans="1:17" hidden="1" x14ac:dyDescent="0.55000000000000004">
      <c r="A98" s="308"/>
      <c r="B98" s="366" t="s">
        <v>59</v>
      </c>
      <c r="C98" s="366"/>
      <c r="D98" s="366"/>
      <c r="E98" s="366"/>
      <c r="F98" s="366"/>
      <c r="G98" s="366"/>
      <c r="H98" s="366"/>
      <c r="I98" s="366"/>
      <c r="J98" s="366"/>
      <c r="K98" s="312"/>
      <c r="L98" s="309"/>
      <c r="M98" s="309"/>
      <c r="N98" s="365"/>
    </row>
    <row r="99" spans="1:17" ht="130.19999999999999" hidden="1" customHeight="1" x14ac:dyDescent="0.55000000000000004">
      <c r="A99" s="308"/>
      <c r="B99" s="259" t="s">
        <v>329</v>
      </c>
      <c r="C99" s="260"/>
      <c r="D99" s="260"/>
      <c r="E99" s="260"/>
      <c r="F99" s="260"/>
      <c r="G99" s="260"/>
      <c r="H99" s="260"/>
      <c r="I99" s="260"/>
      <c r="J99" s="261"/>
      <c r="K99" s="367" t="s">
        <v>553</v>
      </c>
      <c r="L99" s="367"/>
      <c r="M99" s="367"/>
      <c r="N99" s="365"/>
    </row>
    <row r="100" spans="1:17" hidden="1" x14ac:dyDescent="0.55000000000000004">
      <c r="A100" s="308"/>
      <c r="B100" s="309"/>
      <c r="C100" s="309"/>
      <c r="D100" s="309"/>
      <c r="E100" s="309"/>
      <c r="F100" s="309"/>
      <c r="G100" s="309"/>
      <c r="H100" s="309"/>
      <c r="I100" s="232"/>
      <c r="J100" s="232"/>
      <c r="K100" s="368"/>
      <c r="L100" s="369"/>
      <c r="M100" s="369"/>
      <c r="N100" s="365"/>
    </row>
    <row r="101" spans="1:17" hidden="1" x14ac:dyDescent="0.55000000000000004">
      <c r="A101" s="308"/>
      <c r="B101" s="366" t="s">
        <v>60</v>
      </c>
      <c r="C101" s="366"/>
      <c r="D101" s="366"/>
      <c r="E101" s="366"/>
      <c r="F101" s="366"/>
      <c r="G101" s="366"/>
      <c r="H101" s="366"/>
      <c r="I101" s="366"/>
      <c r="J101" s="366"/>
      <c r="K101" s="312"/>
      <c r="L101" s="309"/>
      <c r="M101" s="309"/>
      <c r="N101" s="365"/>
    </row>
    <row r="102" spans="1:17" ht="130.19999999999999" hidden="1" customHeight="1" x14ac:dyDescent="0.55000000000000004">
      <c r="A102" s="308"/>
      <c r="B102" s="259" t="s">
        <v>329</v>
      </c>
      <c r="C102" s="260"/>
      <c r="D102" s="260"/>
      <c r="E102" s="260"/>
      <c r="F102" s="260"/>
      <c r="G102" s="260"/>
      <c r="H102" s="260"/>
      <c r="I102" s="260"/>
      <c r="J102" s="261"/>
      <c r="K102" s="367" t="s">
        <v>401</v>
      </c>
      <c r="L102" s="367"/>
      <c r="M102" s="367"/>
      <c r="N102" s="365"/>
    </row>
    <row r="103" spans="1:17" x14ac:dyDescent="0.55000000000000004">
      <c r="A103" s="308"/>
      <c r="B103" s="309"/>
      <c r="C103" s="309"/>
      <c r="D103" s="309"/>
      <c r="E103" s="309"/>
      <c r="F103" s="309"/>
      <c r="G103" s="309"/>
      <c r="H103" s="309"/>
      <c r="I103" s="370"/>
      <c r="J103" s="370"/>
      <c r="K103" s="368"/>
      <c r="L103" s="369"/>
      <c r="M103" s="369"/>
      <c r="N103" s="365"/>
    </row>
    <row r="104" spans="1:17" ht="65.099999999999994" customHeight="1" x14ac:dyDescent="0.55000000000000004">
      <c r="A104" s="371"/>
      <c r="B104" s="359" t="e" vm="4">
        <v>#VALUE!</v>
      </c>
      <c r="C104" s="372" t="s">
        <v>304</v>
      </c>
      <c r="D104" s="372"/>
      <c r="E104" s="372"/>
      <c r="F104" s="372"/>
      <c r="G104" s="372"/>
      <c r="H104" s="362" t="e" vm="2">
        <v>#VALUE!</v>
      </c>
      <c r="I104" s="108" t="str">
        <f>HYPERLINK("https://www.aia.org/design-excellence/aia-framework-for-design-excellence/equitable-communities","Learn more about the Framework for Design Excellence on the AIA Website")</f>
        <v>Learn more about the Framework for Design Excellence on the AIA Website</v>
      </c>
      <c r="J104" s="108"/>
      <c r="K104" s="362" t="e" vm="3">
        <v>#VALUE!</v>
      </c>
      <c r="L104" s="373" t="s">
        <v>61</v>
      </c>
      <c r="M104" s="373"/>
      <c r="N104" s="220"/>
      <c r="O104" s="374" t="s">
        <v>377</v>
      </c>
      <c r="P104" s="375" t="e">
        <f>SUM(P107:P140)</f>
        <v>#N/A</v>
      </c>
      <c r="Q104" s="287"/>
    </row>
    <row r="105" spans="1:17" x14ac:dyDescent="0.55000000000000004">
      <c r="A105" s="364"/>
      <c r="B105" s="296"/>
      <c r="C105" s="296"/>
      <c r="D105" s="296"/>
      <c r="E105" s="296"/>
      <c r="F105" s="296"/>
      <c r="G105" s="296"/>
      <c r="H105" s="296"/>
      <c r="I105" s="297"/>
      <c r="J105" s="297"/>
      <c r="K105" s="376"/>
      <c r="L105" s="377"/>
      <c r="M105" s="378"/>
      <c r="N105" s="379"/>
      <c r="Q105" s="287"/>
    </row>
    <row r="106" spans="1:17" hidden="1" x14ac:dyDescent="0.55000000000000004">
      <c r="A106" s="322"/>
      <c r="B106" s="309"/>
      <c r="C106" s="309"/>
      <c r="D106" s="309"/>
      <c r="E106" s="309"/>
      <c r="F106" s="309"/>
      <c r="G106" s="309"/>
      <c r="H106" s="309"/>
      <c r="I106" s="319"/>
      <c r="J106" s="319"/>
      <c r="K106" s="312"/>
      <c r="L106" s="313"/>
      <c r="M106" s="380"/>
      <c r="N106" s="365"/>
      <c r="Q106" s="287"/>
    </row>
    <row r="107" spans="1:17" x14ac:dyDescent="0.55000000000000004">
      <c r="A107" s="321"/>
      <c r="B107" s="302" t="s">
        <v>305</v>
      </c>
      <c r="C107" s="302"/>
      <c r="D107" s="309"/>
      <c r="E107" s="309"/>
      <c r="F107" s="309"/>
      <c r="G107" s="309"/>
      <c r="H107" s="309"/>
      <c r="I107" s="301" t="s">
        <v>12</v>
      </c>
      <c r="J107" s="301"/>
      <c r="K107" s="303" t="s">
        <v>13</v>
      </c>
      <c r="L107" s="303"/>
      <c r="M107" s="303"/>
      <c r="N107" s="305" t="s">
        <v>14</v>
      </c>
      <c r="Q107" s="287"/>
    </row>
    <row r="108" spans="1:17" x14ac:dyDescent="0.55000000000000004">
      <c r="A108" s="308"/>
      <c r="B108" s="309" t="s">
        <v>62</v>
      </c>
      <c r="C108" s="309"/>
      <c r="D108" s="328"/>
      <c r="E108" s="381"/>
      <c r="F108" s="381"/>
      <c r="G108" s="381"/>
      <c r="H108" s="328"/>
      <c r="I108" s="112"/>
      <c r="J108" s="113"/>
      <c r="K108" s="317" t="s">
        <v>296</v>
      </c>
      <c r="L108" s="328"/>
      <c r="M108" s="329"/>
      <c r="N108" s="218" t="s">
        <v>558</v>
      </c>
      <c r="P108" s="269" t="e">
        <f>VLOOKUP(I108,Dropdowns!H2:I9,2,FALSE)</f>
        <v>#N/A</v>
      </c>
    </row>
    <row r="109" spans="1:17" x14ac:dyDescent="0.55000000000000004">
      <c r="A109" s="308"/>
      <c r="B109" s="309"/>
      <c r="C109" s="309"/>
      <c r="D109" s="309"/>
      <c r="E109" s="309"/>
      <c r="F109" s="309"/>
      <c r="G109" s="309"/>
      <c r="H109" s="309"/>
      <c r="I109" s="381"/>
      <c r="J109" s="381"/>
      <c r="K109" s="343"/>
      <c r="L109" s="328"/>
      <c r="M109" s="245"/>
      <c r="N109" s="221"/>
    </row>
    <row r="110" spans="1:17" hidden="1" x14ac:dyDescent="0.55000000000000004">
      <c r="A110" s="308"/>
      <c r="B110" s="309" t="s">
        <v>460</v>
      </c>
      <c r="C110" s="309"/>
      <c r="D110" s="309"/>
      <c r="E110" s="309"/>
      <c r="F110" s="309"/>
      <c r="G110" s="309"/>
      <c r="H110" s="309"/>
      <c r="I110" s="309"/>
      <c r="J110" s="309"/>
      <c r="K110" s="312"/>
      <c r="L110" s="309"/>
      <c r="M110" s="380"/>
      <c r="N110" s="365"/>
    </row>
    <row r="111" spans="1:17" ht="60" hidden="1" customHeight="1" x14ac:dyDescent="0.55000000000000004">
      <c r="A111" s="308"/>
      <c r="B111" s="259" t="s">
        <v>328</v>
      </c>
      <c r="C111" s="260"/>
      <c r="D111" s="260"/>
      <c r="E111" s="260"/>
      <c r="F111" s="260"/>
      <c r="G111" s="260"/>
      <c r="H111" s="260"/>
      <c r="I111" s="260"/>
      <c r="J111" s="261"/>
      <c r="K111" s="312"/>
      <c r="L111" s="382" t="s">
        <v>63</v>
      </c>
      <c r="M111" s="383"/>
      <c r="N111" s="365"/>
    </row>
    <row r="112" spans="1:17" hidden="1" x14ac:dyDescent="0.55000000000000004">
      <c r="A112" s="308"/>
      <c r="B112" s="309"/>
      <c r="C112" s="309"/>
      <c r="D112" s="309"/>
      <c r="E112" s="309"/>
      <c r="F112" s="309"/>
      <c r="G112" s="309"/>
      <c r="H112" s="309"/>
      <c r="I112" s="319"/>
      <c r="J112" s="319"/>
      <c r="K112" s="241"/>
      <c r="L112" s="235"/>
      <c r="M112" s="245"/>
      <c r="N112" s="365"/>
    </row>
    <row r="113" spans="1:18" x14ac:dyDescent="0.55000000000000004">
      <c r="A113" s="321"/>
      <c r="B113" s="302" t="s">
        <v>339</v>
      </c>
      <c r="C113" s="302"/>
      <c r="D113" s="309"/>
      <c r="E113" s="309"/>
      <c r="F113" s="309"/>
      <c r="G113" s="309"/>
      <c r="H113" s="309"/>
      <c r="I113" s="319"/>
      <c r="J113" s="319"/>
      <c r="K113" s="320"/>
      <c r="L113" s="313"/>
      <c r="M113" s="380"/>
      <c r="N113" s="365"/>
    </row>
    <row r="114" spans="1:18" ht="12.75" customHeight="1" x14ac:dyDescent="0.55000000000000004">
      <c r="A114" s="308"/>
      <c r="B114" s="384" t="s">
        <v>64</v>
      </c>
      <c r="C114" s="384"/>
      <c r="D114" s="384"/>
      <c r="E114" s="384"/>
      <c r="F114" s="384"/>
      <c r="G114" s="384"/>
      <c r="H114" s="384"/>
      <c r="I114" s="112"/>
      <c r="J114" s="113"/>
      <c r="K114" s="317" t="s">
        <v>296</v>
      </c>
      <c r="L114" s="385" t="s">
        <v>410</v>
      </c>
      <c r="M114" s="386"/>
      <c r="N114" s="365"/>
      <c r="P114" s="269">
        <f>IF(I114="YES",1,0)</f>
        <v>0</v>
      </c>
    </row>
    <row r="115" spans="1:18" ht="12.75" customHeight="1" x14ac:dyDescent="0.55000000000000004">
      <c r="A115" s="308"/>
      <c r="B115" s="384" t="s">
        <v>563</v>
      </c>
      <c r="C115" s="384"/>
      <c r="D115" s="384"/>
      <c r="E115" s="384"/>
      <c r="F115" s="384"/>
      <c r="G115" s="384"/>
      <c r="H115" s="384"/>
      <c r="I115" s="112"/>
      <c r="J115" s="113"/>
      <c r="K115" s="317" t="s">
        <v>296</v>
      </c>
      <c r="L115" s="385" t="s">
        <v>412</v>
      </c>
      <c r="M115" s="386"/>
      <c r="N115" s="365"/>
      <c r="P115" s="269">
        <f t="shared" ref="P115:P116" si="0">IF(I115="YES",1,0)</f>
        <v>0</v>
      </c>
    </row>
    <row r="116" spans="1:18" ht="12.75" customHeight="1" x14ac:dyDescent="0.55000000000000004">
      <c r="A116" s="308"/>
      <c r="B116" s="357" t="s">
        <v>564</v>
      </c>
      <c r="C116" s="357"/>
      <c r="D116" s="357"/>
      <c r="E116" s="357"/>
      <c r="F116" s="357"/>
      <c r="G116" s="357"/>
      <c r="H116" s="357"/>
      <c r="I116" s="112"/>
      <c r="J116" s="113"/>
      <c r="K116" s="317" t="s">
        <v>296</v>
      </c>
      <c r="L116" s="385" t="s">
        <v>411</v>
      </c>
      <c r="M116" s="386"/>
      <c r="N116" s="365"/>
      <c r="P116" s="269">
        <f t="shared" si="0"/>
        <v>0</v>
      </c>
    </row>
    <row r="117" spans="1:18" hidden="1" x14ac:dyDescent="0.55000000000000004">
      <c r="A117" s="308"/>
      <c r="B117" s="357"/>
      <c r="C117" s="357"/>
      <c r="D117" s="357"/>
      <c r="E117" s="357"/>
      <c r="F117" s="357"/>
      <c r="G117" s="357"/>
      <c r="H117" s="357"/>
      <c r="I117" s="357"/>
      <c r="J117" s="357"/>
      <c r="K117" s="257"/>
      <c r="L117" s="235"/>
      <c r="M117" s="245"/>
      <c r="N117" s="221"/>
    </row>
    <row r="118" spans="1:18" hidden="1" x14ac:dyDescent="0.55000000000000004">
      <c r="A118" s="308"/>
      <c r="B118" s="387" t="s">
        <v>297</v>
      </c>
      <c r="C118" s="387"/>
      <c r="D118" s="387"/>
      <c r="E118" s="388"/>
      <c r="F118" s="388"/>
      <c r="G118" s="388"/>
      <c r="H118" s="389"/>
      <c r="I118" s="309"/>
      <c r="J118" s="309"/>
      <c r="K118" s="258"/>
      <c r="L118" s="236"/>
      <c r="M118" s="246"/>
      <c r="N118" s="365"/>
    </row>
    <row r="119" spans="1:18" ht="60" hidden="1" customHeight="1" x14ac:dyDescent="0.55000000000000004">
      <c r="A119" s="308"/>
      <c r="B119" s="259" t="s">
        <v>328</v>
      </c>
      <c r="C119" s="260"/>
      <c r="D119" s="260"/>
      <c r="E119" s="260"/>
      <c r="F119" s="260"/>
      <c r="G119" s="260"/>
      <c r="H119" s="260"/>
      <c r="I119" s="260"/>
      <c r="J119" s="261"/>
      <c r="K119" s="258"/>
      <c r="L119" s="237"/>
      <c r="M119" s="246"/>
      <c r="N119" s="365"/>
    </row>
    <row r="120" spans="1:18" x14ac:dyDescent="0.55000000000000004">
      <c r="A120" s="308"/>
      <c r="B120" s="309"/>
      <c r="C120" s="309"/>
      <c r="D120" s="309"/>
      <c r="E120" s="309"/>
      <c r="F120" s="309"/>
      <c r="G120" s="309"/>
      <c r="H120" s="309"/>
      <c r="I120" s="319"/>
      <c r="J120" s="319"/>
      <c r="K120" s="320"/>
      <c r="L120" s="313"/>
      <c r="M120" s="369"/>
      <c r="N120" s="365"/>
    </row>
    <row r="121" spans="1:18" x14ac:dyDescent="0.55000000000000004">
      <c r="A121" s="321"/>
      <c r="B121" s="302" t="s">
        <v>409</v>
      </c>
      <c r="C121" s="302"/>
      <c r="D121" s="309"/>
      <c r="E121" s="309"/>
      <c r="F121" s="309"/>
      <c r="G121" s="309"/>
      <c r="H121" s="309"/>
      <c r="I121" s="319"/>
      <c r="J121" s="319"/>
      <c r="K121" s="320"/>
      <c r="L121" s="313"/>
      <c r="M121" s="309"/>
      <c r="N121" s="365"/>
    </row>
    <row r="122" spans="1:18" s="393" customFormat="1" ht="13.95" customHeight="1" x14ac:dyDescent="0.45">
      <c r="A122" s="390"/>
      <c r="B122" s="319" t="s">
        <v>413</v>
      </c>
      <c r="C122" s="319"/>
      <c r="D122" s="319"/>
      <c r="E122" s="319"/>
      <c r="F122" s="319"/>
      <c r="G122" s="319"/>
      <c r="H122" s="319"/>
      <c r="I122" s="112"/>
      <c r="J122" s="113"/>
      <c r="K122" s="317" t="s">
        <v>296</v>
      </c>
      <c r="L122" s="319"/>
      <c r="M122" s="391"/>
      <c r="N122" s="218" t="s">
        <v>567</v>
      </c>
      <c r="O122" s="392"/>
      <c r="P122" s="269">
        <f>IF(I122="YES",1,0)</f>
        <v>0</v>
      </c>
      <c r="Q122" s="392"/>
      <c r="R122" s="392"/>
    </row>
    <row r="123" spans="1:18" s="393" customFormat="1" ht="13.95" customHeight="1" x14ac:dyDescent="0.45">
      <c r="A123" s="390"/>
      <c r="B123" s="319" t="s">
        <v>569</v>
      </c>
      <c r="C123" s="319"/>
      <c r="D123" s="319"/>
      <c r="E123" s="319"/>
      <c r="F123" s="319"/>
      <c r="G123" s="319"/>
      <c r="H123" s="319"/>
      <c r="I123" s="112"/>
      <c r="J123" s="113"/>
      <c r="K123" s="317" t="s">
        <v>296</v>
      </c>
      <c r="L123" s="319"/>
      <c r="M123" s="391"/>
      <c r="N123" s="394"/>
      <c r="O123" s="392"/>
      <c r="P123" s="269">
        <f>IF(I123="YES",1,0)</f>
        <v>0</v>
      </c>
      <c r="Q123" s="392"/>
      <c r="R123" s="392"/>
    </row>
    <row r="124" spans="1:18" s="393" customFormat="1" ht="13.95" customHeight="1" x14ac:dyDescent="0.45">
      <c r="A124" s="390"/>
      <c r="B124" s="319" t="s">
        <v>568</v>
      </c>
      <c r="C124" s="319"/>
      <c r="D124" s="319"/>
      <c r="E124" s="319"/>
      <c r="F124" s="319"/>
      <c r="G124" s="319"/>
      <c r="H124" s="319"/>
      <c r="I124" s="319"/>
      <c r="J124" s="319"/>
      <c r="K124" s="395"/>
      <c r="L124" s="319"/>
      <c r="M124" s="391"/>
      <c r="N124" s="394"/>
      <c r="O124" s="392"/>
      <c r="P124" s="396"/>
      <c r="Q124" s="392"/>
      <c r="R124" s="392"/>
    </row>
    <row r="125" spans="1:18" s="393" customFormat="1" ht="13.95" customHeight="1" x14ac:dyDescent="0.45">
      <c r="A125" s="390"/>
      <c r="B125" s="319" t="s">
        <v>571</v>
      </c>
      <c r="C125" s="319"/>
      <c r="D125" s="319"/>
      <c r="E125" s="319"/>
      <c r="F125" s="319"/>
      <c r="G125" s="319"/>
      <c r="H125" s="319"/>
      <c r="I125" s="112"/>
      <c r="J125" s="113"/>
      <c r="K125" s="317" t="s">
        <v>296</v>
      </c>
      <c r="L125" s="397" t="s">
        <v>572</v>
      </c>
      <c r="M125" s="391"/>
      <c r="N125" s="218" t="s">
        <v>570</v>
      </c>
      <c r="O125" s="392"/>
      <c r="P125" s="269">
        <f>IF(I125="YES",1,0)</f>
        <v>0</v>
      </c>
      <c r="Q125" s="392"/>
      <c r="R125" s="392"/>
    </row>
    <row r="126" spans="1:18" s="393" customFormat="1" x14ac:dyDescent="0.45">
      <c r="A126" s="390"/>
      <c r="B126" s="319" t="s">
        <v>565</v>
      </c>
      <c r="C126" s="319"/>
      <c r="D126" s="319"/>
      <c r="E126" s="319"/>
      <c r="F126" s="319"/>
      <c r="G126" s="319"/>
      <c r="H126" s="319"/>
      <c r="I126" s="112"/>
      <c r="J126" s="113"/>
      <c r="K126" s="317" t="s">
        <v>296</v>
      </c>
      <c r="L126" s="397" t="s">
        <v>566</v>
      </c>
      <c r="M126" s="391"/>
      <c r="N126" s="394"/>
      <c r="O126" s="392"/>
      <c r="P126" s="269">
        <f>IF(I126="YES",1,0)</f>
        <v>0</v>
      </c>
      <c r="Q126" s="392"/>
      <c r="R126" s="392"/>
    </row>
    <row r="127" spans="1:18" s="393" customFormat="1" x14ac:dyDescent="0.45">
      <c r="A127" s="390"/>
      <c r="B127" s="319" t="s">
        <v>414</v>
      </c>
      <c r="C127" s="319"/>
      <c r="D127" s="319"/>
      <c r="E127" s="319"/>
      <c r="F127" s="319"/>
      <c r="G127" s="319"/>
      <c r="H127" s="319"/>
      <c r="I127" s="112"/>
      <c r="J127" s="113"/>
      <c r="K127" s="317" t="s">
        <v>296</v>
      </c>
      <c r="L127" s="398" t="s">
        <v>580</v>
      </c>
      <c r="M127" s="399"/>
      <c r="N127" s="222"/>
      <c r="O127" s="392"/>
      <c r="P127" s="269">
        <f>IF(I127="YES",1,0)</f>
        <v>0</v>
      </c>
      <c r="Q127" s="392"/>
      <c r="R127" s="392"/>
    </row>
    <row r="128" spans="1:18" hidden="1" x14ac:dyDescent="0.55000000000000004">
      <c r="A128" s="308"/>
      <c r="B128" s="309"/>
      <c r="C128" s="309"/>
      <c r="D128" s="309"/>
      <c r="E128" s="309"/>
      <c r="F128" s="309"/>
      <c r="G128" s="309"/>
      <c r="H128" s="309"/>
      <c r="I128" s="309"/>
      <c r="J128" s="309"/>
      <c r="K128" s="400"/>
      <c r="L128" s="398"/>
      <c r="M128" s="399"/>
      <c r="N128" s="221"/>
    </row>
    <row r="129" spans="1:17" ht="12.75" hidden="1" customHeight="1" x14ac:dyDescent="0.55000000000000004">
      <c r="A129" s="308"/>
      <c r="B129" s="401" t="s">
        <v>554</v>
      </c>
      <c r="C129" s="401"/>
      <c r="D129" s="401"/>
      <c r="E129" s="401"/>
      <c r="F129" s="401"/>
      <c r="G129" s="401"/>
      <c r="H129" s="401"/>
      <c r="I129" s="401"/>
      <c r="J129" s="401"/>
      <c r="K129" s="400"/>
      <c r="L129" s="402"/>
      <c r="M129" s="351"/>
      <c r="N129" s="221"/>
    </row>
    <row r="130" spans="1:17" ht="67.5" hidden="1" customHeight="1" x14ac:dyDescent="0.55000000000000004">
      <c r="A130" s="308"/>
      <c r="B130" s="259" t="s">
        <v>328</v>
      </c>
      <c r="C130" s="260"/>
      <c r="D130" s="260"/>
      <c r="E130" s="260"/>
      <c r="F130" s="260"/>
      <c r="G130" s="260"/>
      <c r="H130" s="260"/>
      <c r="I130" s="260"/>
      <c r="J130" s="261"/>
      <c r="K130" s="403"/>
      <c r="L130" s="385" t="s">
        <v>417</v>
      </c>
      <c r="M130" s="386"/>
      <c r="N130" s="221"/>
    </row>
    <row r="131" spans="1:17" hidden="1" x14ac:dyDescent="0.55000000000000004">
      <c r="A131" s="404"/>
      <c r="B131" s="404"/>
      <c r="C131" s="404"/>
      <c r="D131" s="342"/>
      <c r="E131" s="404"/>
      <c r="F131" s="404"/>
      <c r="G131" s="404"/>
      <c r="H131" s="342"/>
      <c r="I131" s="404"/>
      <c r="J131" s="404"/>
      <c r="K131" s="405"/>
      <c r="L131" s="342"/>
      <c r="M131" s="342"/>
      <c r="N131" s="221"/>
    </row>
    <row r="132" spans="1:17" hidden="1" x14ac:dyDescent="0.55000000000000004">
      <c r="A132" s="404"/>
      <c r="B132" s="302" t="s">
        <v>415</v>
      </c>
      <c r="C132" s="302"/>
      <c r="D132" s="309"/>
      <c r="E132" s="309"/>
      <c r="F132" s="309"/>
      <c r="G132" s="309"/>
      <c r="H132" s="309"/>
      <c r="I132" s="404"/>
      <c r="J132" s="404"/>
      <c r="K132" s="405"/>
      <c r="L132" s="342"/>
      <c r="M132" s="342"/>
      <c r="N132" s="221"/>
    </row>
    <row r="133" spans="1:17" ht="12.75" hidden="1" customHeight="1" x14ac:dyDescent="0.55000000000000004">
      <c r="A133" s="404"/>
      <c r="B133" s="313" t="s">
        <v>416</v>
      </c>
      <c r="C133" s="313"/>
      <c r="D133" s="313"/>
      <c r="E133" s="406"/>
      <c r="F133" s="406"/>
      <c r="G133" s="406"/>
      <c r="H133" s="313"/>
      <c r="I133" s="407"/>
      <c r="J133" s="407"/>
      <c r="K133" s="403"/>
      <c r="L133" s="385" t="s">
        <v>418</v>
      </c>
      <c r="M133" s="386"/>
      <c r="N133" s="218" t="s">
        <v>556</v>
      </c>
    </row>
    <row r="134" spans="1:17" ht="12.75" hidden="1" customHeight="1" x14ac:dyDescent="0.55000000000000004">
      <c r="A134" s="404"/>
      <c r="B134" s="313" t="s">
        <v>522</v>
      </c>
      <c r="C134" s="404"/>
      <c r="D134" s="342"/>
      <c r="E134" s="404"/>
      <c r="F134" s="404"/>
      <c r="G134" s="404"/>
      <c r="H134" s="342"/>
      <c r="I134" s="408">
        <f>_xlfn.SINGLE(Embodied_Carbon_Total)</f>
        <v>0</v>
      </c>
      <c r="J134" s="408"/>
      <c r="K134" s="409" t="s">
        <v>519</v>
      </c>
      <c r="L134" s="385"/>
      <c r="M134" s="386"/>
      <c r="N134" s="218" t="s">
        <v>557</v>
      </c>
    </row>
    <row r="135" spans="1:17" ht="12.75" hidden="1" customHeight="1" x14ac:dyDescent="0.55000000000000004">
      <c r="A135" s="404"/>
      <c r="B135" s="313" t="s">
        <v>523</v>
      </c>
      <c r="C135" s="404"/>
      <c r="D135" s="342"/>
      <c r="E135" s="404"/>
      <c r="F135" s="404"/>
      <c r="G135" s="404"/>
      <c r="H135" s="342"/>
      <c r="I135" s="408">
        <f>(Operational_Carbon_Annual_Total)*10</f>
        <v>0</v>
      </c>
      <c r="J135" s="408"/>
      <c r="K135" s="409" t="s">
        <v>519</v>
      </c>
      <c r="L135" s="385"/>
      <c r="M135" s="386"/>
      <c r="N135" s="221"/>
    </row>
    <row r="136" spans="1:17" ht="12.75" hidden="1" customHeight="1" x14ac:dyDescent="0.55000000000000004">
      <c r="A136" s="404"/>
      <c r="B136" s="313" t="s">
        <v>516</v>
      </c>
      <c r="C136" s="404"/>
      <c r="D136" s="342"/>
      <c r="E136" s="404"/>
      <c r="F136" s="404"/>
      <c r="G136" s="404"/>
      <c r="H136" s="342"/>
      <c r="I136" s="124">
        <v>190</v>
      </c>
      <c r="J136" s="124"/>
      <c r="K136" s="409" t="s">
        <v>520</v>
      </c>
      <c r="L136" s="385"/>
      <c r="M136" s="386"/>
      <c r="N136" s="221"/>
    </row>
    <row r="137" spans="1:17" ht="12.75" hidden="1" customHeight="1" x14ac:dyDescent="0.55000000000000004">
      <c r="A137" s="404"/>
      <c r="B137" s="313"/>
      <c r="C137" s="404"/>
      <c r="D137" s="342"/>
      <c r="E137" s="404"/>
      <c r="F137" s="404"/>
      <c r="G137" s="404"/>
      <c r="H137" s="342"/>
      <c r="I137" s="125">
        <v>0.19</v>
      </c>
      <c r="J137" s="125"/>
      <c r="K137" s="409" t="s">
        <v>521</v>
      </c>
      <c r="L137" s="385"/>
      <c r="M137" s="386"/>
      <c r="N137" s="221"/>
    </row>
    <row r="138" spans="1:17" ht="12.75" hidden="1" customHeight="1" x14ac:dyDescent="0.55000000000000004">
      <c r="A138" s="404"/>
      <c r="B138" s="410" t="s">
        <v>517</v>
      </c>
      <c r="C138" s="411"/>
      <c r="D138" s="412"/>
      <c r="E138" s="411"/>
      <c r="F138" s="411"/>
      <c r="G138" s="411"/>
      <c r="H138" s="412"/>
      <c r="I138" s="116" cm="1">
        <f t="array" ref="I138">IFERROR((Embodied_Carbon_Total+I135)*I137,0)</f>
        <v>0</v>
      </c>
      <c r="J138" s="116"/>
      <c r="K138" s="413" t="s">
        <v>582</v>
      </c>
      <c r="L138" s="385"/>
      <c r="M138" s="386"/>
      <c r="N138" s="221"/>
    </row>
    <row r="139" spans="1:17" hidden="1" x14ac:dyDescent="0.55000000000000004">
      <c r="A139" s="404"/>
      <c r="B139" s="410" t="s">
        <v>518</v>
      </c>
      <c r="C139" s="411"/>
      <c r="D139" s="412"/>
      <c r="E139" s="411"/>
      <c r="F139" s="411"/>
      <c r="G139" s="411"/>
      <c r="H139" s="412"/>
      <c r="I139" s="117" t="str">
        <f>IFERROR(I138/Area_Building,"")</f>
        <v/>
      </c>
      <c r="J139" s="117"/>
      <c r="K139" s="302" t="s">
        <v>581</v>
      </c>
      <c r="L139" s="385"/>
      <c r="M139" s="386"/>
      <c r="N139" s="221"/>
    </row>
    <row r="140" spans="1:17" x14ac:dyDescent="0.55000000000000004">
      <c r="A140" s="308"/>
      <c r="B140" s="309"/>
      <c r="C140" s="309"/>
      <c r="D140" s="309"/>
      <c r="E140" s="309"/>
      <c r="F140" s="309"/>
      <c r="G140" s="309"/>
      <c r="H140" s="309"/>
      <c r="I140" s="319"/>
      <c r="J140" s="319"/>
      <c r="K140" s="241"/>
      <c r="L140" s="235"/>
      <c r="M140" s="247"/>
      <c r="N140" s="221"/>
    </row>
    <row r="141" spans="1:17" ht="65.099999999999994" customHeight="1" x14ac:dyDescent="0.55000000000000004">
      <c r="A141" s="371"/>
      <c r="B141" s="359" t="e" vm="5">
        <v>#VALUE!</v>
      </c>
      <c r="C141" s="372" t="s">
        <v>306</v>
      </c>
      <c r="D141" s="372"/>
      <c r="E141" s="372"/>
      <c r="F141" s="372"/>
      <c r="G141" s="372"/>
      <c r="H141" s="362" t="e" vm="2">
        <v>#VALUE!</v>
      </c>
      <c r="I141" s="108" t="str">
        <f>HYPERLINK("https://www.aia.org/design-excellence/aia-framework-for-design-excellence/ecosystems","Learn more about the Framework for Design Excellence on the AIA Website")</f>
        <v>Learn more about the Framework for Design Excellence on the AIA Website</v>
      </c>
      <c r="J141" s="108"/>
      <c r="K141" s="362" t="e" vm="3">
        <v>#VALUE!</v>
      </c>
      <c r="L141" s="363" t="s">
        <v>65</v>
      </c>
      <c r="M141" s="363"/>
      <c r="N141" s="220"/>
      <c r="O141" s="374" t="s">
        <v>378</v>
      </c>
      <c r="P141" s="375">
        <f>SUM(P142:P154)</f>
        <v>0</v>
      </c>
      <c r="Q141" s="287"/>
    </row>
    <row r="142" spans="1:17" x14ac:dyDescent="0.55000000000000004">
      <c r="A142" s="364"/>
      <c r="B142" s="296"/>
      <c r="C142" s="296"/>
      <c r="D142" s="296"/>
      <c r="E142" s="296"/>
      <c r="F142" s="296"/>
      <c r="G142" s="296"/>
      <c r="H142" s="296"/>
      <c r="I142" s="297"/>
      <c r="J142" s="297"/>
      <c r="K142" s="376"/>
      <c r="L142" s="377"/>
      <c r="M142" s="414"/>
      <c r="N142" s="415"/>
      <c r="Q142" s="287"/>
    </row>
    <row r="143" spans="1:17" x14ac:dyDescent="0.55000000000000004">
      <c r="A143" s="322"/>
      <c r="B143" s="309"/>
      <c r="C143" s="309"/>
      <c r="D143" s="309"/>
      <c r="E143" s="309"/>
      <c r="F143" s="309"/>
      <c r="G143" s="309"/>
      <c r="H143" s="309"/>
      <c r="I143" s="301" t="s">
        <v>12</v>
      </c>
      <c r="J143" s="301"/>
      <c r="K143" s="303" t="s">
        <v>13</v>
      </c>
      <c r="L143" s="303"/>
      <c r="M143" s="303"/>
      <c r="N143" s="305" t="s">
        <v>14</v>
      </c>
      <c r="Q143" s="287"/>
    </row>
    <row r="144" spans="1:17" ht="14.4" customHeight="1" x14ac:dyDescent="0.55000000000000004">
      <c r="A144" s="308"/>
      <c r="B144" s="309" t="s">
        <v>307</v>
      </c>
      <c r="C144" s="309"/>
      <c r="D144" s="309"/>
      <c r="E144" s="309"/>
      <c r="F144" s="309"/>
      <c r="G144" s="309"/>
      <c r="H144" s="309"/>
      <c r="I144" s="112"/>
      <c r="J144" s="113"/>
      <c r="K144" s="331" t="s">
        <v>296</v>
      </c>
      <c r="L144" s="339" t="s">
        <v>66</v>
      </c>
      <c r="M144" s="340"/>
      <c r="N144" s="314"/>
    </row>
    <row r="145" spans="1:17" ht="14.4" customHeight="1" x14ac:dyDescent="0.55000000000000004">
      <c r="A145" s="308"/>
      <c r="B145" s="309" t="s">
        <v>292</v>
      </c>
      <c r="C145" s="309"/>
      <c r="D145" s="309"/>
      <c r="E145" s="309"/>
      <c r="F145" s="309"/>
      <c r="G145" s="309"/>
      <c r="H145" s="309"/>
      <c r="I145" s="112"/>
      <c r="J145" s="113"/>
      <c r="K145" s="331" t="s">
        <v>296</v>
      </c>
      <c r="L145" s="339" t="s">
        <v>281</v>
      </c>
      <c r="M145" s="340"/>
      <c r="N145" s="218"/>
      <c r="P145" s="269">
        <f>IF(I145="YES",2,0)</f>
        <v>0</v>
      </c>
    </row>
    <row r="146" spans="1:17" ht="14.4" customHeight="1" x14ac:dyDescent="0.55000000000000004">
      <c r="A146" s="308"/>
      <c r="B146" s="309" t="s">
        <v>419</v>
      </c>
      <c r="C146" s="309"/>
      <c r="D146" s="309"/>
      <c r="E146" s="309"/>
      <c r="F146" s="309"/>
      <c r="G146" s="309"/>
      <c r="H146" s="309"/>
      <c r="I146" s="112"/>
      <c r="J146" s="113"/>
      <c r="K146" s="331" t="s">
        <v>296</v>
      </c>
      <c r="L146" s="339" t="s">
        <v>282</v>
      </c>
      <c r="M146" s="340"/>
      <c r="N146" s="218"/>
      <c r="P146" s="269">
        <f>IF(I146="YES",2,0)</f>
        <v>0</v>
      </c>
    </row>
    <row r="147" spans="1:17" ht="14.4" customHeight="1" x14ac:dyDescent="0.55000000000000004">
      <c r="A147" s="308"/>
      <c r="B147" s="309" t="s">
        <v>397</v>
      </c>
      <c r="C147" s="309"/>
      <c r="D147" s="309"/>
      <c r="E147" s="309"/>
      <c r="F147" s="309"/>
      <c r="G147" s="309"/>
      <c r="H147" s="309"/>
      <c r="I147" s="122"/>
      <c r="J147" s="123"/>
      <c r="K147" s="331"/>
      <c r="L147" s="339"/>
      <c r="M147" s="340"/>
      <c r="N147" s="314"/>
      <c r="P147" s="396">
        <f>IF(I147&lt;0.5,0,IF(I147&lt;0.75,1,2))</f>
        <v>0</v>
      </c>
    </row>
    <row r="148" spans="1:17" ht="13.2" customHeight="1" x14ac:dyDescent="0.55000000000000004">
      <c r="A148" s="308"/>
      <c r="B148" s="309" t="s">
        <v>293</v>
      </c>
      <c r="C148" s="309"/>
      <c r="D148" s="309"/>
      <c r="E148" s="309"/>
      <c r="F148" s="309"/>
      <c r="G148" s="309"/>
      <c r="H148" s="309"/>
      <c r="I148" s="112"/>
      <c r="J148" s="113"/>
      <c r="K148" s="331" t="s">
        <v>296</v>
      </c>
      <c r="L148" s="339" t="s">
        <v>67</v>
      </c>
      <c r="M148" s="340"/>
      <c r="N148" s="218" t="s">
        <v>345</v>
      </c>
      <c r="P148" s="269">
        <f>IF(I148="YES",2,0)</f>
        <v>0</v>
      </c>
    </row>
    <row r="149" spans="1:17" x14ac:dyDescent="0.55000000000000004">
      <c r="A149" s="308"/>
      <c r="B149" s="381"/>
      <c r="C149" s="381"/>
      <c r="D149" s="328"/>
      <c r="E149" s="381"/>
      <c r="F149" s="381"/>
      <c r="G149" s="381"/>
      <c r="H149" s="328"/>
      <c r="I149" s="381"/>
      <c r="J149" s="381"/>
      <c r="K149" s="331"/>
      <c r="L149" s="339"/>
      <c r="M149" s="340"/>
      <c r="N149" s="218"/>
    </row>
    <row r="150" spans="1:17" ht="13.2" customHeight="1" x14ac:dyDescent="0.55000000000000004">
      <c r="A150" s="308"/>
      <c r="B150" s="309" t="s">
        <v>346</v>
      </c>
      <c r="C150" s="309"/>
      <c r="D150" s="309"/>
      <c r="E150" s="309"/>
      <c r="F150" s="309"/>
      <c r="G150" s="309"/>
      <c r="H150" s="309"/>
      <c r="I150" s="112"/>
      <c r="J150" s="113"/>
      <c r="K150" s="331" t="s">
        <v>296</v>
      </c>
      <c r="L150" s="385" t="s">
        <v>349</v>
      </c>
      <c r="M150" s="386"/>
      <c r="N150" s="218" t="s">
        <v>396</v>
      </c>
      <c r="P150" s="269">
        <f>IF(I150="YES",2,0)</f>
        <v>0</v>
      </c>
    </row>
    <row r="151" spans="1:17" ht="13.2" customHeight="1" x14ac:dyDescent="0.55000000000000004">
      <c r="A151" s="308"/>
      <c r="B151" s="309" t="s">
        <v>348</v>
      </c>
      <c r="C151" s="309"/>
      <c r="D151" s="309"/>
      <c r="E151" s="309"/>
      <c r="F151" s="309"/>
      <c r="G151" s="309"/>
      <c r="H151" s="309"/>
      <c r="I151" s="112"/>
      <c r="J151" s="113"/>
      <c r="K151" s="331"/>
      <c r="L151" s="385"/>
      <c r="M151" s="386"/>
      <c r="N151" s="218" t="s">
        <v>347</v>
      </c>
    </row>
    <row r="152" spans="1:17" hidden="1" x14ac:dyDescent="0.55000000000000004">
      <c r="A152" s="308"/>
      <c r="B152" s="381"/>
      <c r="C152" s="381"/>
      <c r="D152" s="328"/>
      <c r="E152" s="381"/>
      <c r="F152" s="381"/>
      <c r="G152" s="381"/>
      <c r="H152" s="328"/>
      <c r="I152" s="381"/>
      <c r="J152" s="381"/>
      <c r="K152" s="331"/>
      <c r="L152" s="385"/>
      <c r="M152" s="386"/>
      <c r="N152" s="229"/>
    </row>
    <row r="153" spans="1:17" hidden="1" x14ac:dyDescent="0.55000000000000004">
      <c r="A153" s="308"/>
      <c r="B153" s="309" t="s">
        <v>68</v>
      </c>
      <c r="C153" s="309"/>
      <c r="D153" s="309"/>
      <c r="E153" s="409"/>
      <c r="F153" s="409"/>
      <c r="G153" s="409"/>
      <c r="H153" s="309"/>
      <c r="I153" s="309"/>
      <c r="J153" s="309"/>
      <c r="K153" s="331"/>
      <c r="L153" s="313"/>
      <c r="M153" s="416"/>
      <c r="N153" s="218"/>
    </row>
    <row r="154" spans="1:17" ht="70.2" hidden="1" customHeight="1" x14ac:dyDescent="0.55000000000000004">
      <c r="A154" s="308"/>
      <c r="B154" s="259" t="s">
        <v>328</v>
      </c>
      <c r="C154" s="260"/>
      <c r="D154" s="260"/>
      <c r="E154" s="260"/>
      <c r="F154" s="260"/>
      <c r="G154" s="260"/>
      <c r="H154" s="260"/>
      <c r="I154" s="260"/>
      <c r="J154" s="261"/>
      <c r="K154" s="417" t="s">
        <v>311</v>
      </c>
      <c r="L154" s="417"/>
      <c r="M154" s="418"/>
      <c r="N154" s="228"/>
    </row>
    <row r="155" spans="1:17" x14ac:dyDescent="0.55000000000000004">
      <c r="A155" s="308"/>
      <c r="B155" s="309"/>
      <c r="C155" s="309"/>
      <c r="D155" s="309"/>
      <c r="E155" s="309"/>
      <c r="F155" s="309"/>
      <c r="G155" s="309"/>
      <c r="H155" s="309"/>
      <c r="I155" s="319"/>
      <c r="J155" s="319"/>
      <c r="K155" s="242"/>
      <c r="L155" s="238"/>
      <c r="M155" s="248"/>
      <c r="N155" s="223"/>
    </row>
    <row r="156" spans="1:17" ht="65.099999999999994" customHeight="1" x14ac:dyDescent="0.55000000000000004">
      <c r="A156" s="358"/>
      <c r="B156" s="359" t="e" vm="6">
        <v>#VALUE!</v>
      </c>
      <c r="C156" s="372" t="s">
        <v>308</v>
      </c>
      <c r="D156" s="372"/>
      <c r="E156" s="372"/>
      <c r="F156" s="372"/>
      <c r="G156" s="372"/>
      <c r="H156" s="362" t="e" vm="2">
        <v>#VALUE!</v>
      </c>
      <c r="I156" s="108" t="str">
        <f>HYPERLINK("https://www.aia.org/design-excellence/aia-framework-for-design-excellence/water","Learn more about the Framework for Design Excellence on the AIA Website")</f>
        <v>Learn more about the Framework for Design Excellence on the AIA Website</v>
      </c>
      <c r="J156" s="108"/>
      <c r="K156" s="362" t="e" vm="3">
        <v>#VALUE!</v>
      </c>
      <c r="L156" s="363" t="s">
        <v>69</v>
      </c>
      <c r="M156" s="363"/>
      <c r="N156" s="220"/>
      <c r="O156" s="374" t="s">
        <v>379</v>
      </c>
      <c r="P156" s="375">
        <f>SUM(P157:P169)</f>
        <v>0</v>
      </c>
      <c r="Q156" s="419"/>
    </row>
    <row r="157" spans="1:17" x14ac:dyDescent="0.55000000000000004">
      <c r="A157" s="294"/>
      <c r="B157" s="296"/>
      <c r="C157" s="296"/>
      <c r="D157" s="296"/>
      <c r="E157" s="296"/>
      <c r="F157" s="296"/>
      <c r="G157" s="296"/>
      <c r="H157" s="296"/>
      <c r="I157" s="297"/>
      <c r="J157" s="297"/>
      <c r="K157" s="243"/>
      <c r="L157" s="239"/>
      <c r="M157" s="249"/>
      <c r="N157" s="224"/>
    </row>
    <row r="158" spans="1:17" x14ac:dyDescent="0.55000000000000004">
      <c r="A158" s="308"/>
      <c r="B158" s="309"/>
      <c r="C158" s="309"/>
      <c r="D158" s="309"/>
      <c r="E158" s="309"/>
      <c r="F158" s="309"/>
      <c r="G158" s="309"/>
      <c r="H158" s="309"/>
      <c r="I158" s="301" t="s">
        <v>12</v>
      </c>
      <c r="J158" s="301"/>
      <c r="K158" s="303" t="s">
        <v>13</v>
      </c>
      <c r="L158" s="303"/>
      <c r="M158" s="303"/>
      <c r="N158" s="305" t="s">
        <v>14</v>
      </c>
    </row>
    <row r="159" spans="1:17" ht="13.2" customHeight="1" x14ac:dyDescent="0.55000000000000004">
      <c r="A159" s="308"/>
      <c r="B159" s="309" t="s">
        <v>70</v>
      </c>
      <c r="C159" s="309"/>
      <c r="D159" s="309"/>
      <c r="E159" s="309"/>
      <c r="F159" s="309"/>
      <c r="G159" s="309"/>
      <c r="H159" s="309"/>
      <c r="I159" s="107"/>
      <c r="J159" s="107"/>
      <c r="K159" s="317" t="s">
        <v>296</v>
      </c>
      <c r="L159" s="385" t="s">
        <v>71</v>
      </c>
      <c r="M159" s="386"/>
      <c r="N159" s="314"/>
      <c r="P159" s="269">
        <f>IF(I159="YES",(10/ROWS($I$159:$J$164)),0)</f>
        <v>0</v>
      </c>
    </row>
    <row r="160" spans="1:17" ht="13.2" customHeight="1" x14ac:dyDescent="0.55000000000000004">
      <c r="A160" s="322"/>
      <c r="B160" s="309" t="s">
        <v>420</v>
      </c>
      <c r="C160" s="309"/>
      <c r="D160" s="309"/>
      <c r="E160" s="309"/>
      <c r="F160" s="309"/>
      <c r="G160" s="309"/>
      <c r="H160" s="309"/>
      <c r="I160" s="107"/>
      <c r="J160" s="107"/>
      <c r="K160" s="317" t="s">
        <v>296</v>
      </c>
      <c r="L160" s="420" t="s">
        <v>72</v>
      </c>
      <c r="M160" s="421"/>
      <c r="N160" s="314"/>
      <c r="P160" s="269">
        <f>IF(I160="NO",(10/ROWS($I$159:$J$164)),0)</f>
        <v>0</v>
      </c>
    </row>
    <row r="161" spans="1:16" ht="13.2" customHeight="1" x14ac:dyDescent="0.55000000000000004">
      <c r="A161" s="322"/>
      <c r="B161" s="309" t="s">
        <v>74</v>
      </c>
      <c r="C161" s="309"/>
      <c r="D161" s="309"/>
      <c r="E161" s="309"/>
      <c r="F161" s="309"/>
      <c r="G161" s="309"/>
      <c r="H161" s="309"/>
      <c r="I161" s="107"/>
      <c r="J161" s="107"/>
      <c r="K161" s="317" t="s">
        <v>296</v>
      </c>
      <c r="L161" s="385" t="s">
        <v>75</v>
      </c>
      <c r="M161" s="386"/>
      <c r="N161" s="314"/>
      <c r="P161" s="269">
        <f>IF(I161="YES",(10/ROWS($I$159:$J$164)),0)</f>
        <v>0</v>
      </c>
    </row>
    <row r="162" spans="1:16" ht="13.2" customHeight="1" x14ac:dyDescent="0.45">
      <c r="A162" s="322"/>
      <c r="B162" s="422" t="s">
        <v>394</v>
      </c>
      <c r="C162" s="422"/>
      <c r="D162" s="309"/>
      <c r="E162" s="309"/>
      <c r="F162" s="309"/>
      <c r="G162" s="309"/>
      <c r="H162" s="309"/>
      <c r="I162" s="107"/>
      <c r="J162" s="107"/>
      <c r="K162" s="317" t="s">
        <v>296</v>
      </c>
      <c r="L162" s="385" t="s">
        <v>402</v>
      </c>
      <c r="M162" s="386"/>
      <c r="N162" s="218" t="s">
        <v>573</v>
      </c>
      <c r="P162" s="269">
        <f>IF(I162="YES",(10/ROWS($I$159:$J$164)),0)</f>
        <v>0</v>
      </c>
    </row>
    <row r="163" spans="1:16" ht="13.2" customHeight="1" x14ac:dyDescent="0.55000000000000004">
      <c r="A163" s="308"/>
      <c r="B163" s="309" t="s">
        <v>76</v>
      </c>
      <c r="C163" s="309"/>
      <c r="D163" s="309"/>
      <c r="E163" s="309"/>
      <c r="F163" s="309"/>
      <c r="G163" s="309"/>
      <c r="H163" s="309"/>
      <c r="I163" s="107"/>
      <c r="J163" s="107"/>
      <c r="K163" s="317" t="s">
        <v>296</v>
      </c>
      <c r="L163" s="385" t="s">
        <v>77</v>
      </c>
      <c r="M163" s="386"/>
      <c r="N163" s="314"/>
      <c r="P163" s="269">
        <f>IF(I163="YES",(10/ROWS($I$159:$J$164)),0)</f>
        <v>0</v>
      </c>
    </row>
    <row r="164" spans="1:16" ht="13.2" customHeight="1" x14ac:dyDescent="0.55000000000000004">
      <c r="A164" s="308"/>
      <c r="B164" s="309" t="s">
        <v>530</v>
      </c>
      <c r="C164" s="309"/>
      <c r="D164" s="309"/>
      <c r="E164" s="309"/>
      <c r="F164" s="309"/>
      <c r="G164" s="309"/>
      <c r="H164" s="309"/>
      <c r="I164" s="107"/>
      <c r="J164" s="107"/>
      <c r="K164" s="317" t="s">
        <v>296</v>
      </c>
      <c r="L164" s="385"/>
      <c r="M164" s="386"/>
      <c r="N164" s="314"/>
      <c r="P164" s="269">
        <f>IF(I164="NO",(10/ROWS($I$159:$J$164)),0)</f>
        <v>0</v>
      </c>
    </row>
    <row r="165" spans="1:16" ht="13.2" customHeight="1" x14ac:dyDescent="0.55000000000000004">
      <c r="A165" s="322"/>
      <c r="B165" s="309" t="s">
        <v>531</v>
      </c>
      <c r="C165" s="309"/>
      <c r="D165" s="309"/>
      <c r="E165" s="309"/>
      <c r="F165" s="309"/>
      <c r="G165" s="309"/>
      <c r="H165" s="309"/>
      <c r="I165" s="107"/>
      <c r="J165" s="107"/>
      <c r="K165" s="317" t="s">
        <v>296</v>
      </c>
      <c r="L165" s="385" t="s">
        <v>315</v>
      </c>
      <c r="M165" s="386"/>
      <c r="N165" s="314"/>
      <c r="P165" s="269">
        <f>IF(I165="Yes",(10/ROWS($I$159:$J$164)),0)</f>
        <v>0</v>
      </c>
    </row>
    <row r="166" spans="1:16" hidden="1" x14ac:dyDescent="0.55000000000000004">
      <c r="A166" s="308"/>
      <c r="B166" s="309"/>
      <c r="C166" s="309"/>
      <c r="D166" s="309"/>
      <c r="E166" s="309"/>
      <c r="F166" s="309"/>
      <c r="G166" s="309"/>
      <c r="H166" s="309"/>
      <c r="I166" s="319"/>
      <c r="J166" s="319"/>
      <c r="L166" s="309"/>
      <c r="M166" s="313"/>
      <c r="N166" s="314"/>
    </row>
    <row r="167" spans="1:16" hidden="1" x14ac:dyDescent="0.55000000000000004">
      <c r="A167" s="308"/>
      <c r="B167" s="401" t="s">
        <v>78</v>
      </c>
      <c r="C167" s="401"/>
      <c r="D167" s="401"/>
      <c r="E167" s="406"/>
      <c r="F167" s="406"/>
      <c r="G167" s="406"/>
      <c r="H167" s="313"/>
      <c r="I167" s="309"/>
      <c r="J167" s="309"/>
      <c r="K167" s="312"/>
      <c r="L167" s="313"/>
      <c r="M167" s="313"/>
      <c r="N167" s="218"/>
    </row>
    <row r="168" spans="1:16" ht="60" hidden="1" customHeight="1" x14ac:dyDescent="0.55000000000000004">
      <c r="A168" s="308"/>
      <c r="B168" s="424" t="s">
        <v>328</v>
      </c>
      <c r="C168" s="424"/>
      <c r="D168" s="424"/>
      <c r="E168" s="424"/>
      <c r="F168" s="424"/>
      <c r="G168" s="424"/>
      <c r="H168" s="424"/>
      <c r="I168" s="424"/>
      <c r="J168" s="424"/>
      <c r="K168" s="425" t="s">
        <v>79</v>
      </c>
      <c r="L168" s="425"/>
      <c r="M168" s="426"/>
      <c r="N168" s="218"/>
    </row>
    <row r="169" spans="1:16" x14ac:dyDescent="0.55000000000000004">
      <c r="A169" s="427"/>
      <c r="B169" s="428"/>
      <c r="C169" s="428"/>
      <c r="D169" s="428"/>
      <c r="E169" s="428"/>
      <c r="F169" s="428"/>
      <c r="G169" s="428"/>
      <c r="H169" s="428"/>
      <c r="I169" s="429"/>
      <c r="J169" s="429"/>
      <c r="K169" s="430"/>
      <c r="L169" s="431"/>
      <c r="M169" s="428"/>
      <c r="N169" s="432"/>
    </row>
    <row r="170" spans="1:16" ht="65.099999999999994" customHeight="1" x14ac:dyDescent="0.55000000000000004">
      <c r="A170" s="358"/>
      <c r="B170" s="359" t="e" vm="7">
        <v>#VALUE!</v>
      </c>
      <c r="C170" s="372" t="s">
        <v>309</v>
      </c>
      <c r="D170" s="372"/>
      <c r="E170" s="372"/>
      <c r="F170" s="372"/>
      <c r="G170" s="372"/>
      <c r="H170" s="362" t="e" vm="2">
        <v>#VALUE!</v>
      </c>
      <c r="I170" s="108" t="str">
        <f>HYPERLINK("https://www.aia.org/design-excellence/aia-framework-for-design-excellence/economy","Learn more about the Framework for Design Excellence on the AIA Website")</f>
        <v>Learn more about the Framework for Design Excellence on the AIA Website</v>
      </c>
      <c r="J170" s="108"/>
      <c r="K170" s="362" t="e" vm="3">
        <v>#VALUE!</v>
      </c>
      <c r="L170" s="363" t="s">
        <v>80</v>
      </c>
      <c r="M170" s="363"/>
      <c r="N170" s="220"/>
      <c r="O170" s="374" t="s">
        <v>380</v>
      </c>
      <c r="P170" s="375">
        <f>SUM(P171:P181)</f>
        <v>0</v>
      </c>
    </row>
    <row r="171" spans="1:16" x14ac:dyDescent="0.55000000000000004">
      <c r="A171" s="294"/>
      <c r="B171" s="296"/>
      <c r="C171" s="296"/>
      <c r="D171" s="296"/>
      <c r="E171" s="296"/>
      <c r="F171" s="296"/>
      <c r="G171" s="296"/>
      <c r="H171" s="296"/>
      <c r="I171" s="297"/>
      <c r="J171" s="297"/>
      <c r="K171" s="433"/>
      <c r="L171" s="434"/>
      <c r="M171" s="435"/>
      <c r="N171" s="224"/>
    </row>
    <row r="172" spans="1:16" x14ac:dyDescent="0.55000000000000004">
      <c r="A172" s="308"/>
      <c r="B172" s="309"/>
      <c r="C172" s="309"/>
      <c r="D172" s="309"/>
      <c r="E172" s="309"/>
      <c r="F172" s="309"/>
      <c r="G172" s="309"/>
      <c r="H172" s="309"/>
      <c r="I172" s="301" t="s">
        <v>12</v>
      </c>
      <c r="J172" s="301"/>
      <c r="K172" s="303" t="s">
        <v>13</v>
      </c>
      <c r="L172" s="303"/>
      <c r="M172" s="303"/>
      <c r="N172" s="305" t="s">
        <v>14</v>
      </c>
    </row>
    <row r="173" spans="1:16" hidden="1" x14ac:dyDescent="0.55000000000000004">
      <c r="A173" s="308"/>
      <c r="B173" s="309" t="s">
        <v>81</v>
      </c>
      <c r="C173" s="309"/>
      <c r="D173" s="309"/>
      <c r="E173" s="309"/>
      <c r="F173" s="309"/>
      <c r="G173" s="309"/>
      <c r="H173" s="309"/>
      <c r="I173" s="436" t="str">
        <f>IFERROR(I72/I83,"")</f>
        <v/>
      </c>
      <c r="J173" s="436"/>
      <c r="K173" s="437" t="s">
        <v>283</v>
      </c>
      <c r="L173" s="437"/>
      <c r="M173" s="318" t="s">
        <v>82</v>
      </c>
      <c r="N173" s="218"/>
    </row>
    <row r="174" spans="1:16" hidden="1" x14ac:dyDescent="0.55000000000000004">
      <c r="A174" s="308"/>
      <c r="B174" s="309" t="s">
        <v>287</v>
      </c>
      <c r="C174" s="309"/>
      <c r="D174" s="309"/>
      <c r="E174" s="309"/>
      <c r="F174" s="309"/>
      <c r="G174" s="309"/>
      <c r="H174" s="309"/>
      <c r="I174" s="438" t="str">
        <f>I79</f>
        <v/>
      </c>
      <c r="J174" s="438"/>
      <c r="K174" s="437" t="s">
        <v>279</v>
      </c>
      <c r="L174" s="437"/>
      <c r="M174" s="318" t="s">
        <v>342</v>
      </c>
      <c r="N174" s="218"/>
    </row>
    <row r="175" spans="1:16" hidden="1" x14ac:dyDescent="0.55000000000000004">
      <c r="A175" s="308"/>
      <c r="B175" s="309"/>
      <c r="C175" s="309"/>
      <c r="D175" s="309"/>
      <c r="E175" s="309"/>
      <c r="F175" s="309"/>
      <c r="G175" s="309"/>
      <c r="H175" s="309"/>
      <c r="I175" s="439"/>
      <c r="J175" s="439"/>
      <c r="K175" s="331"/>
      <c r="L175" s="384"/>
      <c r="M175" s="440"/>
      <c r="N175" s="218"/>
    </row>
    <row r="176" spans="1:16" ht="13.95" customHeight="1" x14ac:dyDescent="0.55000000000000004">
      <c r="A176" s="308"/>
      <c r="B176" s="309" t="s">
        <v>83</v>
      </c>
      <c r="C176" s="309"/>
      <c r="D176" s="309"/>
      <c r="E176" s="309"/>
      <c r="F176" s="309"/>
      <c r="G176" s="309"/>
      <c r="H176" s="309"/>
      <c r="I176" s="107"/>
      <c r="J176" s="107"/>
      <c r="K176" s="317" t="s">
        <v>296</v>
      </c>
      <c r="L176" s="385" t="s">
        <v>585</v>
      </c>
      <c r="M176" s="386"/>
      <c r="N176" s="218"/>
      <c r="P176" s="269">
        <f>IF(I176="YES",5,0)</f>
        <v>0</v>
      </c>
    </row>
    <row r="177" spans="1:20" x14ac:dyDescent="0.55000000000000004">
      <c r="A177" s="308"/>
      <c r="B177" s="309" t="s">
        <v>85</v>
      </c>
      <c r="C177" s="309"/>
      <c r="D177" s="309"/>
      <c r="E177" s="309"/>
      <c r="F177" s="309"/>
      <c r="G177" s="309"/>
      <c r="H177" s="309"/>
      <c r="I177" s="107"/>
      <c r="J177" s="107"/>
      <c r="K177" s="317" t="s">
        <v>296</v>
      </c>
      <c r="L177" s="385" t="s">
        <v>84</v>
      </c>
      <c r="M177" s="386"/>
      <c r="N177" s="218"/>
      <c r="P177" s="269">
        <f>IF(I177="YES",5,0)</f>
        <v>0</v>
      </c>
    </row>
    <row r="178" spans="1:20" hidden="1" x14ac:dyDescent="0.55000000000000004">
      <c r="A178" s="308"/>
      <c r="B178" s="309"/>
      <c r="C178" s="309"/>
      <c r="D178" s="309"/>
      <c r="E178" s="309"/>
      <c r="F178" s="309"/>
      <c r="G178" s="309"/>
      <c r="H178" s="309"/>
      <c r="I178" s="319"/>
      <c r="J178" s="319"/>
      <c r="K178" s="331"/>
      <c r="L178" s="313"/>
      <c r="M178" s="309"/>
      <c r="N178" s="218"/>
    </row>
    <row r="179" spans="1:20" hidden="1" x14ac:dyDescent="0.55000000000000004">
      <c r="A179" s="308"/>
      <c r="B179" s="441" t="s">
        <v>86</v>
      </c>
      <c r="C179" s="441"/>
      <c r="D179" s="441"/>
      <c r="E179" s="406"/>
      <c r="F179" s="406"/>
      <c r="G179" s="406"/>
      <c r="H179" s="313"/>
      <c r="I179" s="428"/>
      <c r="J179" s="309"/>
      <c r="K179" s="331"/>
      <c r="L179" s="309"/>
      <c r="M179" s="309"/>
      <c r="N179" s="218"/>
    </row>
    <row r="180" spans="1:20" ht="70.2" hidden="1" customHeight="1" x14ac:dyDescent="0.55000000000000004">
      <c r="A180" s="308"/>
      <c r="B180" s="259" t="s">
        <v>328</v>
      </c>
      <c r="C180" s="260"/>
      <c r="D180" s="260"/>
      <c r="E180" s="260"/>
      <c r="F180" s="260"/>
      <c r="G180" s="260"/>
      <c r="H180" s="260"/>
      <c r="I180" s="260"/>
      <c r="J180" s="261"/>
      <c r="K180" s="115" t="s">
        <v>312</v>
      </c>
      <c r="L180" s="115"/>
      <c r="M180" s="115"/>
      <c r="N180" s="218"/>
    </row>
    <row r="181" spans="1:20" x14ac:dyDescent="0.55000000000000004">
      <c r="A181" s="308"/>
      <c r="B181" s="309"/>
      <c r="C181" s="309"/>
      <c r="D181" s="309"/>
      <c r="E181" s="309"/>
      <c r="F181" s="309"/>
      <c r="G181" s="309"/>
      <c r="H181" s="309"/>
      <c r="I181" s="442"/>
      <c r="J181" s="442"/>
      <c r="K181" s="312"/>
      <c r="L181" s="313"/>
      <c r="M181" s="309"/>
      <c r="N181" s="314"/>
    </row>
    <row r="182" spans="1:20" ht="65.099999999999994" customHeight="1" x14ac:dyDescent="0.55000000000000004">
      <c r="A182" s="443"/>
      <c r="B182" s="359" t="e" vm="8">
        <v>#VALUE!</v>
      </c>
      <c r="C182" s="372" t="s">
        <v>310</v>
      </c>
      <c r="D182" s="372"/>
      <c r="E182" s="372"/>
      <c r="F182" s="372"/>
      <c r="G182" s="372"/>
      <c r="H182" s="362" t="e" vm="2">
        <v>#VALUE!</v>
      </c>
      <c r="I182" s="108" t="str">
        <f>HYPERLINK("https://www.aia.org/design-excellence/aia-framework-for-design-excellence/energy","Learn more about the Framework for Design Excellence on the AIA Website")</f>
        <v>Learn more about the Framework for Design Excellence on the AIA Website</v>
      </c>
      <c r="J182" s="108"/>
      <c r="K182" s="362" t="e" vm="3">
        <v>#VALUE!</v>
      </c>
      <c r="L182" s="363" t="s">
        <v>403</v>
      </c>
      <c r="M182" s="363"/>
      <c r="N182" s="225"/>
      <c r="O182" s="374" t="s">
        <v>381</v>
      </c>
      <c r="P182" s="375">
        <f>SUM(P183:P229)</f>
        <v>0</v>
      </c>
      <c r="Q182" s="419"/>
    </row>
    <row r="183" spans="1:20" ht="19.8" x14ac:dyDescent="0.55000000000000004">
      <c r="A183" s="444"/>
      <c r="B183" s="445"/>
      <c r="C183" s="445"/>
      <c r="D183" s="445"/>
      <c r="E183" s="445"/>
      <c r="F183" s="445"/>
      <c r="G183" s="445"/>
      <c r="H183" s="445"/>
      <c r="I183" s="446"/>
      <c r="J183" s="446"/>
      <c r="K183" s="447"/>
      <c r="L183" s="448"/>
      <c r="M183" s="449"/>
      <c r="N183" s="226"/>
      <c r="P183" s="306"/>
      <c r="Q183" s="419"/>
    </row>
    <row r="184" spans="1:20" x14ac:dyDescent="0.55000000000000004">
      <c r="A184" s="308"/>
      <c r="B184" s="302" t="s">
        <v>515</v>
      </c>
      <c r="C184" s="302"/>
      <c r="D184" s="309"/>
      <c r="E184" s="309"/>
      <c r="F184" s="309"/>
      <c r="G184" s="309"/>
      <c r="H184" s="309"/>
      <c r="I184" s="301" t="s">
        <v>12</v>
      </c>
      <c r="J184" s="301"/>
      <c r="K184" s="303" t="s">
        <v>13</v>
      </c>
      <c r="L184" s="303"/>
      <c r="M184" s="303"/>
      <c r="N184" s="305" t="s">
        <v>14</v>
      </c>
      <c r="P184" s="306"/>
      <c r="Q184" s="450"/>
    </row>
    <row r="185" spans="1:20" x14ac:dyDescent="0.55000000000000004">
      <c r="A185" s="322"/>
      <c r="B185" s="309" t="s">
        <v>284</v>
      </c>
      <c r="C185" s="309"/>
      <c r="D185" s="309"/>
      <c r="E185" s="309"/>
      <c r="F185" s="309"/>
      <c r="G185" s="309"/>
      <c r="H185" s="309"/>
      <c r="I185" s="107"/>
      <c r="J185" s="107"/>
      <c r="K185" s="317" t="s">
        <v>296</v>
      </c>
      <c r="M185" s="325"/>
      <c r="N185" s="218"/>
      <c r="P185" s="306"/>
      <c r="Q185" s="450"/>
    </row>
    <row r="186" spans="1:20" ht="12.75" customHeight="1" x14ac:dyDescent="0.55000000000000004">
      <c r="A186" s="322"/>
      <c r="B186" s="309" t="s">
        <v>88</v>
      </c>
      <c r="C186" s="309"/>
      <c r="D186" s="309"/>
      <c r="E186" s="309"/>
      <c r="F186" s="309"/>
      <c r="G186" s="309"/>
      <c r="H186" s="309"/>
      <c r="I186" s="451" t="str">
        <f>IFERROR(IF(Dropdowns!S67=0,blank,Dropdowns!S67),"")</f>
        <v/>
      </c>
      <c r="J186" s="451"/>
      <c r="K186" s="452" t="s">
        <v>286</v>
      </c>
      <c r="L186" s="318" t="s">
        <v>89</v>
      </c>
      <c r="M186" s="309"/>
      <c r="N186" s="314"/>
    </row>
    <row r="187" spans="1:20" ht="12.75" customHeight="1" x14ac:dyDescent="0.55000000000000004">
      <c r="A187" s="322"/>
      <c r="B187" s="309" t="s">
        <v>285</v>
      </c>
      <c r="C187" s="309"/>
      <c r="D187" s="309"/>
      <c r="E187" s="309"/>
      <c r="F187" s="309"/>
      <c r="G187" s="309"/>
      <c r="H187" s="309"/>
      <c r="I187" s="451" t="str">
        <f>IFERROR((I186*(1-VLOOKUP(I185,D287:E343,2,FALSE))),"")</f>
        <v/>
      </c>
      <c r="J187" s="451"/>
      <c r="K187" s="452" t="s">
        <v>286</v>
      </c>
      <c r="L187" s="318" t="s">
        <v>528</v>
      </c>
      <c r="M187" s="309"/>
      <c r="N187" s="314"/>
      <c r="Q187" s="287"/>
    </row>
    <row r="188" spans="1:20" x14ac:dyDescent="0.55000000000000004">
      <c r="A188" s="308"/>
      <c r="B188" s="309"/>
      <c r="C188" s="309"/>
      <c r="D188" s="309"/>
      <c r="E188" s="309"/>
      <c r="F188" s="309"/>
      <c r="G188" s="309"/>
      <c r="H188" s="309"/>
      <c r="I188" s="309"/>
      <c r="J188" s="309"/>
      <c r="K188" s="309"/>
      <c r="L188" s="235"/>
      <c r="M188" s="250"/>
      <c r="N188" s="314"/>
    </row>
    <row r="189" spans="1:20" ht="13.2" customHeight="1" x14ac:dyDescent="0.55000000000000004">
      <c r="A189" s="308"/>
      <c r="B189" s="309" t="s">
        <v>453</v>
      </c>
      <c r="C189" s="309"/>
      <c r="D189" s="309"/>
      <c r="E189" s="309"/>
      <c r="F189" s="309"/>
      <c r="G189" s="309"/>
      <c r="H189" s="309"/>
      <c r="I189" s="112"/>
      <c r="J189" s="113"/>
      <c r="K189" s="317" t="s">
        <v>296</v>
      </c>
      <c r="L189" s="318"/>
      <c r="M189" s="332"/>
      <c r="N189" s="314"/>
    </row>
    <row r="190" spans="1:20" x14ac:dyDescent="0.55000000000000004">
      <c r="A190" s="322"/>
      <c r="B190" s="309" t="s">
        <v>462</v>
      </c>
      <c r="C190" s="309"/>
      <c r="D190" s="309"/>
      <c r="E190" s="309"/>
      <c r="F190" s="309"/>
      <c r="G190" s="309"/>
      <c r="H190" s="309"/>
      <c r="I190" s="582"/>
      <c r="J190" s="583"/>
      <c r="K190" s="317" t="s">
        <v>296</v>
      </c>
      <c r="L190" s="318" t="s">
        <v>532</v>
      </c>
      <c r="M190" s="309"/>
      <c r="N190" s="314"/>
      <c r="Q190" s="287"/>
      <c r="T190" s="309"/>
    </row>
    <row r="191" spans="1:20" x14ac:dyDescent="0.55000000000000004">
      <c r="A191" s="322"/>
      <c r="B191" s="309"/>
      <c r="C191" s="309"/>
      <c r="D191" s="309"/>
      <c r="E191" s="309"/>
      <c r="F191" s="309"/>
      <c r="G191" s="309"/>
      <c r="H191" s="309"/>
      <c r="I191" s="309"/>
      <c r="J191" s="309"/>
      <c r="K191" s="312"/>
      <c r="L191" s="309"/>
      <c r="M191" s="309"/>
      <c r="N191" s="314"/>
      <c r="Q191" s="287"/>
    </row>
    <row r="192" spans="1:20" x14ac:dyDescent="0.55000000000000004">
      <c r="A192" s="322"/>
      <c r="B192" s="302" t="s">
        <v>533</v>
      </c>
      <c r="C192" s="309"/>
      <c r="D192" s="309"/>
      <c r="E192" s="309"/>
      <c r="F192" s="309"/>
      <c r="G192" s="309"/>
      <c r="H192" s="309"/>
      <c r="I192" s="309"/>
      <c r="J192" s="309"/>
      <c r="K192" s="312"/>
      <c r="L192" s="309"/>
      <c r="M192" s="309"/>
      <c r="N192" s="314"/>
      <c r="Q192" s="287"/>
    </row>
    <row r="193" spans="1:20" x14ac:dyDescent="0.55000000000000004">
      <c r="A193" s="322"/>
      <c r="B193" s="309" t="s">
        <v>503</v>
      </c>
      <c r="C193" s="309"/>
      <c r="D193" s="309"/>
      <c r="E193" s="309"/>
      <c r="F193" s="309"/>
      <c r="G193" s="309"/>
      <c r="H193" s="309"/>
      <c r="I193" s="309"/>
      <c r="J193" s="309"/>
      <c r="K193" s="312"/>
      <c r="M193" s="325"/>
      <c r="N193" s="314"/>
      <c r="Q193" s="287"/>
    </row>
    <row r="194" spans="1:20" x14ac:dyDescent="0.55000000000000004">
      <c r="A194" s="322"/>
      <c r="C194" s="309"/>
      <c r="D194" s="309"/>
      <c r="E194" s="309"/>
      <c r="F194" s="309"/>
      <c r="G194" s="309"/>
      <c r="H194" s="309"/>
      <c r="I194" s="309"/>
      <c r="J194" s="309"/>
      <c r="K194" s="312"/>
      <c r="L194" s="309"/>
      <c r="M194" s="309"/>
      <c r="N194" s="314"/>
      <c r="Q194" s="287"/>
    </row>
    <row r="195" spans="1:20" s="463" customFormat="1" x14ac:dyDescent="0.55000000000000004">
      <c r="A195" s="453"/>
      <c r="B195" s="309"/>
      <c r="C195" s="454"/>
      <c r="D195" s="454"/>
      <c r="E195" s="454"/>
      <c r="F195" s="454"/>
      <c r="G195" s="455" t="s">
        <v>475</v>
      </c>
      <c r="H195" s="456" t="s">
        <v>504</v>
      </c>
      <c r="I195" s="455" t="s">
        <v>477</v>
      </c>
      <c r="J195" s="457" t="s">
        <v>505</v>
      </c>
      <c r="K195" s="317"/>
      <c r="L195" s="454"/>
      <c r="M195" s="458"/>
      <c r="N195" s="459"/>
      <c r="O195" s="460"/>
      <c r="P195" s="461"/>
      <c r="Q195" s="462"/>
      <c r="R195" s="460"/>
    </row>
    <row r="196" spans="1:20" s="463" customFormat="1" x14ac:dyDescent="0.55000000000000004">
      <c r="A196" s="464"/>
      <c r="B196" s="465" t="s">
        <v>464</v>
      </c>
      <c r="C196" s="465"/>
      <c r="D196" s="465" t="s">
        <v>470</v>
      </c>
      <c r="E196" s="465"/>
      <c r="F196" s="466" t="s">
        <v>500</v>
      </c>
      <c r="G196" s="467" t="s">
        <v>476</v>
      </c>
      <c r="H196" s="468" t="s">
        <v>465</v>
      </c>
      <c r="I196" s="467" t="s">
        <v>476</v>
      </c>
      <c r="J196" s="468" t="s">
        <v>499</v>
      </c>
      <c r="K196" s="317"/>
      <c r="L196" s="454"/>
      <c r="M196" s="458"/>
      <c r="N196" s="459"/>
      <c r="O196" s="460"/>
      <c r="P196" s="461"/>
      <c r="Q196" s="462"/>
      <c r="R196" s="460"/>
    </row>
    <row r="197" spans="1:20" x14ac:dyDescent="0.55000000000000004">
      <c r="A197" s="469"/>
      <c r="B197" s="470" t="s">
        <v>154</v>
      </c>
      <c r="C197" s="471"/>
      <c r="D197" s="251" t="s">
        <v>484</v>
      </c>
      <c r="E197" s="471" t="s">
        <v>296</v>
      </c>
      <c r="F197" s="254"/>
      <c r="G197" s="472">
        <f>IFERROR(VLOOKUP(D:D,Conversion_to_kBtu_Table, 2, FALSE),"")</f>
        <v>3412.14</v>
      </c>
      <c r="H197" s="473">
        <f>IFERROR(F:F*G:G,"")</f>
        <v>0</v>
      </c>
      <c r="I197" s="474">
        <f>IFERROR(VLOOKUP(B197,Fuel_Source_Carbon_Table,2,FALSE),"")</f>
        <v>0.11330763094921563</v>
      </c>
      <c r="J197" s="473">
        <f>IFERROR(H197*I197,"")</f>
        <v>0</v>
      </c>
      <c r="K197" s="317"/>
      <c r="L197" s="313"/>
      <c r="M197" s="318"/>
      <c r="N197" s="314" t="str">
        <f>HYPERLINK("https://portfoliomanager.energystar.gov/pdf/reference/Thermal%20Conversions.pdf","EPA - Energy Conversions")</f>
        <v>EPA - Energy Conversions</v>
      </c>
      <c r="Q197" s="287"/>
    </row>
    <row r="198" spans="1:20" x14ac:dyDescent="0.55000000000000004">
      <c r="A198" s="322"/>
      <c r="B198" s="253" t="s">
        <v>463</v>
      </c>
      <c r="C198" s="471" t="s">
        <v>296</v>
      </c>
      <c r="D198" s="252" t="s">
        <v>472</v>
      </c>
      <c r="E198" s="471" t="s">
        <v>296</v>
      </c>
      <c r="F198" s="255"/>
      <c r="G198" s="472">
        <f>IFERROR(VLOOKUP(D:D,Conversion_to_kBtu_Table, 2, FALSE),"")</f>
        <v>100</v>
      </c>
      <c r="H198" s="473">
        <f>IFERROR(F:F*G:G,"")</f>
        <v>0</v>
      </c>
      <c r="I198" s="474">
        <f>IFERROR(VLOOKUP(B198,Fuel_Source_Carbon_Table,2,FALSE),"")</f>
        <v>5.3109999999999997E-2</v>
      </c>
      <c r="J198" s="473">
        <f t="shared" ref="J198:J201" si="1">IFERROR(H198*I198,"")</f>
        <v>0</v>
      </c>
      <c r="K198" s="317"/>
      <c r="L198" s="313"/>
      <c r="M198" s="318"/>
      <c r="N198" s="314"/>
      <c r="Q198" s="287"/>
    </row>
    <row r="199" spans="1:20" x14ac:dyDescent="0.55000000000000004">
      <c r="A199" s="322"/>
      <c r="B199" s="253"/>
      <c r="C199" s="471" t="s">
        <v>296</v>
      </c>
      <c r="D199" s="252"/>
      <c r="E199" s="471" t="s">
        <v>296</v>
      </c>
      <c r="F199" s="255"/>
      <c r="G199" s="472" t="str">
        <f>IFERROR(VLOOKUP(D:D,Conversion_to_kBtu_Table, 2, FALSE),"")</f>
        <v/>
      </c>
      <c r="H199" s="473" t="str">
        <f>IFERROR(F:F*G:G,"")</f>
        <v/>
      </c>
      <c r="I199" s="474" t="str">
        <f>IFERROR(VLOOKUP(B199,Fuel_Source_Carbon_Table,2,FALSE),"")</f>
        <v/>
      </c>
      <c r="J199" s="473" t="str">
        <f t="shared" si="1"/>
        <v/>
      </c>
      <c r="K199" s="317"/>
      <c r="L199" s="313"/>
      <c r="M199" s="318"/>
      <c r="N199" s="314"/>
      <c r="Q199" s="287"/>
    </row>
    <row r="200" spans="1:20" x14ac:dyDescent="0.55000000000000004">
      <c r="A200" s="322"/>
      <c r="B200" s="253"/>
      <c r="C200" s="471" t="s">
        <v>296</v>
      </c>
      <c r="D200" s="252"/>
      <c r="E200" s="471" t="s">
        <v>296</v>
      </c>
      <c r="F200" s="255"/>
      <c r="G200" s="472" t="str">
        <f>IFERROR(VLOOKUP(D:D,Conversion_to_kBtu_Table, 2, FALSE),"")</f>
        <v/>
      </c>
      <c r="H200" s="473" t="str">
        <f>IFERROR(F:F*G:G,"")</f>
        <v/>
      </c>
      <c r="I200" s="474" t="str">
        <f>IFERROR(VLOOKUP(B200,Fuel_Source_Carbon_Table,2,FALSE),"")</f>
        <v/>
      </c>
      <c r="J200" s="473" t="str">
        <f t="shared" si="1"/>
        <v/>
      </c>
      <c r="K200" s="317"/>
      <c r="L200" s="313"/>
      <c r="M200" s="318"/>
      <c r="N200" s="314"/>
      <c r="Q200" s="287"/>
    </row>
    <row r="201" spans="1:20" x14ac:dyDescent="0.55000000000000004">
      <c r="A201" s="322"/>
      <c r="B201" s="253"/>
      <c r="C201" s="471" t="s">
        <v>296</v>
      </c>
      <c r="D201" s="252"/>
      <c r="E201" s="471" t="s">
        <v>296</v>
      </c>
      <c r="F201" s="255"/>
      <c r="G201" s="472" t="str">
        <f>IFERROR(VLOOKUP(D:D,Conversion_to_kBtu_Table, 2, FALSE),"")</f>
        <v/>
      </c>
      <c r="H201" s="473" t="str">
        <f>IFERROR(F:F*G:G,"")</f>
        <v/>
      </c>
      <c r="I201" s="474" t="str">
        <f>IFERROR(VLOOKUP(B201,Fuel_Source_Carbon_Table,2,FALSE),"")</f>
        <v/>
      </c>
      <c r="J201" s="473" t="str">
        <f t="shared" si="1"/>
        <v/>
      </c>
      <c r="K201" s="317"/>
      <c r="L201" s="313"/>
      <c r="M201" s="318"/>
      <c r="N201" s="314"/>
      <c r="Q201" s="287"/>
    </row>
    <row r="202" spans="1:20" x14ac:dyDescent="0.55000000000000004">
      <c r="A202" s="322"/>
      <c r="B202" s="309"/>
      <c r="C202" s="309"/>
      <c r="D202" s="309"/>
      <c r="E202" s="309"/>
      <c r="F202" s="454"/>
      <c r="G202" s="309"/>
      <c r="H202" s="309"/>
      <c r="I202" s="309"/>
      <c r="J202" s="309"/>
      <c r="K202" s="317"/>
      <c r="L202" s="475">
        <f>IF(AND(I205=0,$I$204="Installed"),1,0)</f>
        <v>0</v>
      </c>
      <c r="M202" s="318"/>
      <c r="N202" s="314"/>
      <c r="Q202" s="287"/>
    </row>
    <row r="203" spans="1:20" x14ac:dyDescent="0.55000000000000004">
      <c r="A203" s="322"/>
      <c r="B203" s="302" t="s">
        <v>534</v>
      </c>
      <c r="C203" s="309"/>
      <c r="D203" s="309"/>
      <c r="E203" s="309"/>
      <c r="F203" s="454"/>
      <c r="G203" s="309"/>
      <c r="H203" s="309"/>
      <c r="I203" s="309"/>
      <c r="J203" s="309"/>
      <c r="K203" s="317"/>
      <c r="L203" s="313"/>
      <c r="M203" s="318"/>
      <c r="N203" s="314"/>
      <c r="Q203" s="287"/>
    </row>
    <row r="204" spans="1:20" x14ac:dyDescent="0.55000000000000004">
      <c r="A204" s="322"/>
      <c r="B204" s="309" t="s">
        <v>529</v>
      </c>
      <c r="C204" s="309"/>
      <c r="D204" s="309"/>
      <c r="E204" s="309"/>
      <c r="F204" s="309"/>
      <c r="G204" s="309"/>
      <c r="H204" s="309"/>
      <c r="I204" s="112"/>
      <c r="J204" s="113"/>
      <c r="K204" s="317" t="s">
        <v>296</v>
      </c>
      <c r="L204" s="313"/>
      <c r="M204" s="318"/>
      <c r="N204" s="314"/>
      <c r="Q204" s="287"/>
      <c r="T204" s="309"/>
    </row>
    <row r="205" spans="1:20" ht="12.75" customHeight="1" x14ac:dyDescent="0.55000000000000004">
      <c r="A205" s="322"/>
      <c r="B205" s="309" t="s">
        <v>501</v>
      </c>
      <c r="C205" s="309"/>
      <c r="D205" s="309"/>
      <c r="E205" s="309"/>
      <c r="F205" s="309"/>
      <c r="G205" s="309"/>
      <c r="H205" s="309"/>
      <c r="I205" s="112"/>
      <c r="J205" s="113"/>
      <c r="K205" s="317" t="s">
        <v>296</v>
      </c>
      <c r="L205" s="339" t="s">
        <v>509</v>
      </c>
      <c r="M205" s="340"/>
      <c r="N205" s="114" t="str">
        <f>HYPERLINK("https://www.energystar.gov/buildings/tools-and-resources/how_benchmark_onsite_renewables_portfolio_manager", "Energy Star Guide How to Benchmark Onsite Renewables in Portfolio Manager")</f>
        <v>Energy Star Guide How to Benchmark Onsite Renewables in Portfolio Manager</v>
      </c>
      <c r="Q205" s="287"/>
    </row>
    <row r="206" spans="1:20" x14ac:dyDescent="0.55000000000000004">
      <c r="A206" s="322"/>
      <c r="B206" s="309"/>
      <c r="C206" s="309"/>
      <c r="D206" s="309"/>
      <c r="E206" s="309"/>
      <c r="F206" s="309"/>
      <c r="G206" s="309"/>
      <c r="H206" s="309"/>
      <c r="I206" s="309"/>
      <c r="J206" s="309"/>
      <c r="K206" s="312"/>
      <c r="L206" s="339"/>
      <c r="M206" s="340"/>
      <c r="N206" s="114"/>
      <c r="Q206" s="287"/>
    </row>
    <row r="207" spans="1:20" x14ac:dyDescent="0.55000000000000004">
      <c r="A207" s="322"/>
      <c r="B207" s="309" t="s">
        <v>502</v>
      </c>
      <c r="C207" s="309"/>
      <c r="D207" s="309"/>
      <c r="E207" s="309"/>
      <c r="F207" s="309"/>
      <c r="G207" s="309"/>
      <c r="H207" s="309"/>
      <c r="I207" s="309"/>
      <c r="J207" s="309"/>
      <c r="K207" s="312"/>
      <c r="L207" s="339"/>
      <c r="M207" s="340"/>
      <c r="N207" s="314"/>
      <c r="Q207" s="287"/>
    </row>
    <row r="208" spans="1:20" x14ac:dyDescent="0.55000000000000004">
      <c r="A208" s="322"/>
      <c r="B208" s="309"/>
      <c r="C208" s="309"/>
      <c r="D208" s="309"/>
      <c r="E208" s="309"/>
      <c r="F208" s="309"/>
      <c r="G208" s="309"/>
      <c r="H208" s="309"/>
      <c r="I208" s="309"/>
      <c r="J208" s="309"/>
      <c r="K208" s="312"/>
      <c r="L208" s="309"/>
      <c r="M208" s="309"/>
      <c r="N208" s="314"/>
      <c r="Q208" s="287"/>
    </row>
    <row r="209" spans="1:17" x14ac:dyDescent="0.55000000000000004">
      <c r="A209" s="322"/>
      <c r="B209" s="454"/>
      <c r="C209" s="454"/>
      <c r="D209" s="454"/>
      <c r="E209" s="454"/>
      <c r="F209" s="454"/>
      <c r="G209" s="455" t="s">
        <v>475</v>
      </c>
      <c r="H209" s="456" t="s">
        <v>504</v>
      </c>
      <c r="I209" s="455" t="s">
        <v>477</v>
      </c>
      <c r="J209" s="457" t="s">
        <v>505</v>
      </c>
      <c r="K209" s="317"/>
      <c r="L209" s="475" t="s">
        <v>559</v>
      </c>
      <c r="M209" s="476"/>
      <c r="N209" s="314"/>
      <c r="Q209" s="287"/>
    </row>
    <row r="210" spans="1:17" x14ac:dyDescent="0.55000000000000004">
      <c r="A210" s="322"/>
      <c r="B210" s="465" t="s">
        <v>506</v>
      </c>
      <c r="C210" s="465"/>
      <c r="D210" s="465" t="s">
        <v>470</v>
      </c>
      <c r="E210" s="465"/>
      <c r="F210" s="466" t="s">
        <v>500</v>
      </c>
      <c r="G210" s="467" t="s">
        <v>476</v>
      </c>
      <c r="H210" s="468" t="s">
        <v>465</v>
      </c>
      <c r="I210" s="467" t="s">
        <v>476</v>
      </c>
      <c r="J210" s="468" t="s">
        <v>499</v>
      </c>
      <c r="K210" s="317"/>
      <c r="L210" s="475" t="s">
        <v>560</v>
      </c>
      <c r="M210" s="476"/>
      <c r="N210" s="314"/>
      <c r="Q210" s="287"/>
    </row>
    <row r="211" spans="1:17" x14ac:dyDescent="0.55000000000000004">
      <c r="A211" s="322"/>
      <c r="B211" s="313" t="s">
        <v>507</v>
      </c>
      <c r="C211" s="471" t="s">
        <v>296</v>
      </c>
      <c r="D211" s="251" t="s">
        <v>471</v>
      </c>
      <c r="E211" s="471" t="s">
        <v>296</v>
      </c>
      <c r="F211" s="254"/>
      <c r="G211" s="472">
        <f>IFERROR(VLOOKUP(D:D,Conversion_to_kBtu_Table, 2, FALSE),"")</f>
        <v>3.41214</v>
      </c>
      <c r="H211" s="473">
        <f>IFERROR((F:F*G:G),0)</f>
        <v>0</v>
      </c>
      <c r="I211" s="474">
        <f>IFERROR(VLOOKUP("Electricity",Fuel_Source_Carbon_Table,2,FALSE),0)</f>
        <v>0.11330763094921563</v>
      </c>
      <c r="J211" s="473">
        <f>(H211*I211)</f>
        <v>0</v>
      </c>
      <c r="K211" s="317"/>
      <c r="L211" s="313"/>
      <c r="M211" s="318"/>
      <c r="N211" s="314"/>
      <c r="Q211" s="287"/>
    </row>
    <row r="212" spans="1:17" x14ac:dyDescent="0.55000000000000004">
      <c r="A212" s="322"/>
      <c r="B212" s="313" t="s">
        <v>508</v>
      </c>
      <c r="C212" s="471" t="s">
        <v>296</v>
      </c>
      <c r="D212" s="252" t="s">
        <v>471</v>
      </c>
      <c r="E212" s="471" t="s">
        <v>296</v>
      </c>
      <c r="F212" s="255"/>
      <c r="G212" s="472">
        <f>IFERROR(VLOOKUP(D:D,Conversion_to_kBtu_Table, 2, FALSE),"")</f>
        <v>3.41214</v>
      </c>
      <c r="H212" s="473">
        <f>IFERROR(F:F*G:G,0)</f>
        <v>0</v>
      </c>
      <c r="I212" s="474">
        <f>IFERROR(VLOOKUP("Electricity",Fuel_Source_Carbon_Table,2,FALSE),0)</f>
        <v>0.11330763094921563</v>
      </c>
      <c r="J212" s="473">
        <f>(H212*I212)</f>
        <v>0</v>
      </c>
      <c r="K212" s="317"/>
      <c r="L212" s="313"/>
      <c r="M212" s="318"/>
      <c r="N212" s="314"/>
      <c r="Q212" s="287"/>
    </row>
    <row r="213" spans="1:17" x14ac:dyDescent="0.55000000000000004">
      <c r="A213" s="322"/>
      <c r="C213" s="309"/>
      <c r="D213" s="309"/>
      <c r="E213" s="309"/>
      <c r="F213" s="309"/>
      <c r="G213" s="309"/>
      <c r="H213" s="477"/>
      <c r="I213" s="309"/>
      <c r="J213" s="477"/>
      <c r="K213" s="317"/>
      <c r="L213" s="313"/>
      <c r="M213" s="318"/>
      <c r="N213" s="314"/>
      <c r="Q213" s="287"/>
    </row>
    <row r="214" spans="1:17" x14ac:dyDescent="0.55000000000000004">
      <c r="A214" s="322"/>
      <c r="B214" s="302"/>
      <c r="C214" s="309"/>
      <c r="D214" s="309"/>
      <c r="E214" s="309"/>
      <c r="F214" s="309"/>
      <c r="G214" s="309"/>
      <c r="H214" s="309"/>
      <c r="I214" s="478" t="s">
        <v>538</v>
      </c>
      <c r="J214" s="319"/>
      <c r="K214" s="317"/>
      <c r="L214" s="313"/>
      <c r="M214" s="318"/>
      <c r="N214" s="314"/>
      <c r="Q214" s="287"/>
    </row>
    <row r="215" spans="1:17" x14ac:dyDescent="0.55000000000000004">
      <c r="A215" s="322"/>
      <c r="C215" s="309"/>
      <c r="D215" s="309"/>
      <c r="E215" s="309"/>
      <c r="F215" s="309"/>
      <c r="G215" s="309"/>
      <c r="H215" s="478" t="s">
        <v>537</v>
      </c>
      <c r="I215" s="478" t="s">
        <v>539</v>
      </c>
      <c r="J215" s="479" t="s">
        <v>505</v>
      </c>
      <c r="K215" s="317"/>
      <c r="L215" s="313"/>
      <c r="M215" s="318"/>
      <c r="N215" s="314"/>
      <c r="Q215" s="287"/>
    </row>
    <row r="216" spans="1:17" x14ac:dyDescent="0.55000000000000004">
      <c r="A216" s="322"/>
      <c r="B216" s="480" t="s">
        <v>540</v>
      </c>
      <c r="C216" s="428"/>
      <c r="D216" s="428"/>
      <c r="E216" s="428"/>
      <c r="F216" s="481"/>
      <c r="G216" s="481"/>
      <c r="H216" s="466" t="s">
        <v>475</v>
      </c>
      <c r="I216" s="482" t="s">
        <v>286</v>
      </c>
      <c r="J216" s="466" t="s">
        <v>499</v>
      </c>
      <c r="K216" s="317"/>
      <c r="L216" s="313"/>
      <c r="M216" s="318"/>
      <c r="N216" s="314"/>
      <c r="Q216" s="287"/>
    </row>
    <row r="217" spans="1:17" hidden="1" x14ac:dyDescent="0.55000000000000004">
      <c r="A217" s="322"/>
      <c r="B217" s="483" t="s">
        <v>535</v>
      </c>
      <c r="C217" s="483"/>
      <c r="D217" s="483"/>
      <c r="E217" s="483"/>
      <c r="F217" s="483"/>
      <c r="G217" s="483"/>
      <c r="H217" s="484" cm="1">
        <f t="array" ref="H217">_xlfn.IFS(OR(I204="Not Included", I204="Planned"),H197,I205="",0,I205="Gross Metered",H197,I205="Net Metered",(H197+(H211-H212)))</f>
        <v>0</v>
      </c>
      <c r="I217" s="485" t="str">
        <f>IFERROR(H217/Area_Building,"")</f>
        <v/>
      </c>
      <c r="J217" s="486" cm="1">
        <f t="array" ref="J217">_xlfn.IFS(OR(I204="Not Included", I204="Planned"),J197,I205="",0,I205="Gross Metered",J197,I205="Net Metered",(J197+(J211-J212)))</f>
        <v>0</v>
      </c>
      <c r="K217" s="317"/>
      <c r="L217" s="318" t="s">
        <v>586</v>
      </c>
      <c r="M217" s="318"/>
      <c r="N217" s="314"/>
      <c r="Q217" s="287"/>
    </row>
    <row r="218" spans="1:17" hidden="1" x14ac:dyDescent="0.55000000000000004">
      <c r="A218" s="308"/>
      <c r="B218" s="483" t="s">
        <v>536</v>
      </c>
      <c r="C218" s="483"/>
      <c r="D218" s="483"/>
      <c r="E218" s="483"/>
      <c r="F218" s="483"/>
      <c r="G218" s="483"/>
      <c r="H218" s="484">
        <f>SUM(H198:H201)</f>
        <v>0</v>
      </c>
      <c r="I218" s="485" t="str">
        <f>IFERROR(H218/Area_Building,"")</f>
        <v/>
      </c>
      <c r="J218" s="486">
        <f>SUM(J198:J201)</f>
        <v>0</v>
      </c>
      <c r="K218" s="241"/>
      <c r="L218" s="235"/>
      <c r="M218" s="235"/>
      <c r="N218" s="314"/>
    </row>
    <row r="219" spans="1:17" x14ac:dyDescent="0.55000000000000004">
      <c r="A219" s="308"/>
      <c r="B219" s="302" t="s">
        <v>542</v>
      </c>
      <c r="C219" s="302"/>
      <c r="D219" s="302"/>
      <c r="E219" s="302"/>
      <c r="F219" s="302"/>
      <c r="G219" s="302"/>
      <c r="H219" s="487">
        <f>H217+H218</f>
        <v>0</v>
      </c>
      <c r="I219" s="488" t="str">
        <f>IFERROR(Energy_Consumption_Annual_Total/Area_Building,"")</f>
        <v/>
      </c>
      <c r="J219" s="489">
        <f>SUM(J217:J218)</f>
        <v>0</v>
      </c>
      <c r="K219" s="241"/>
      <c r="L219" s="235"/>
      <c r="M219" s="235"/>
      <c r="N219" s="314"/>
    </row>
    <row r="220" spans="1:17" x14ac:dyDescent="0.55000000000000004">
      <c r="A220" s="322"/>
      <c r="B220" s="302" t="s">
        <v>543</v>
      </c>
      <c r="C220" s="302"/>
      <c r="D220" s="302"/>
      <c r="E220" s="302"/>
      <c r="F220" s="302"/>
      <c r="G220" s="302"/>
      <c r="H220" s="487">
        <f>H211</f>
        <v>0</v>
      </c>
      <c r="I220" s="488" t="str">
        <f>IFERROR(Energy_Production_Annual_Total/Area_Building,"")</f>
        <v/>
      </c>
      <c r="J220" s="489">
        <f>J211</f>
        <v>0</v>
      </c>
      <c r="K220" s="270"/>
      <c r="L220" s="318"/>
      <c r="M220" s="309"/>
      <c r="N220" s="314"/>
      <c r="Q220" s="287"/>
    </row>
    <row r="221" spans="1:17" x14ac:dyDescent="0.55000000000000004">
      <c r="A221" s="322"/>
      <c r="B221" s="302" t="s">
        <v>541</v>
      </c>
      <c r="C221" s="302"/>
      <c r="D221" s="302"/>
      <c r="E221" s="302"/>
      <c r="F221" s="302"/>
      <c r="G221" s="302"/>
      <c r="H221" s="487">
        <f>Energy_Consumption_Annual_Total-Energy_Production_Annual_Total</f>
        <v>0</v>
      </c>
      <c r="I221" s="488" t="str">
        <f>IFERROR(H221/Area_Building,"")</f>
        <v/>
      </c>
      <c r="J221" s="490">
        <f>J219-J220</f>
        <v>0</v>
      </c>
      <c r="K221" s="452"/>
      <c r="L221" s="318"/>
      <c r="M221" s="309"/>
      <c r="N221" s="314"/>
      <c r="Q221" s="287"/>
    </row>
    <row r="222" spans="1:17" ht="15" customHeight="1" x14ac:dyDescent="0.55000000000000004">
      <c r="A222" s="308"/>
      <c r="B222" s="302" t="s">
        <v>395</v>
      </c>
      <c r="C222" s="309"/>
      <c r="D222" s="309"/>
      <c r="E222" s="309"/>
      <c r="F222" s="309"/>
      <c r="G222" s="309"/>
      <c r="H222" s="126">
        <f>IFERROR(IF(Energy_Consumption_Annual_Total=0,0,(1-(I221/I186))),"")</f>
        <v>0</v>
      </c>
      <c r="I222" s="127"/>
      <c r="J222" s="319"/>
      <c r="K222" s="312"/>
      <c r="L222" s="318" t="s">
        <v>313</v>
      </c>
      <c r="M222" s="309"/>
      <c r="N222" s="314"/>
      <c r="P222" s="269">
        <f>IF(H222=0,0,IF(AND(H222&gt;0,H222&lt;0),1,IF(AND(H222&gt;0.1,H222&lt;0.2),2,IF(AND(H222&gt;0.2,H222&lt;0.3),3,IF(AND(H222&gt;0.3,H222&lt;0.4),4,IF(AND(H222&gt;0.4,H222&lt;0.5),5,IF(AND(H222&gt;0.5,H222&lt;0.6),6,IF(AND(H222&gt;0.6,H222&lt;0.7),7,IF(AND(H222&gt;0.7,H222&lt;0.8),8,IF(AND(H222&gt;0.8,H222&lt;0.9),9,IF(AND(H222&gt;0.9,H222=1),10,IF(H222&gt;1,10,0))))))))))))</f>
        <v>0</v>
      </c>
      <c r="Q222" s="287"/>
    </row>
    <row r="223" spans="1:17" hidden="1" x14ac:dyDescent="0.55000000000000004">
      <c r="A223" s="308"/>
      <c r="B223" s="309"/>
      <c r="C223" s="309"/>
      <c r="D223" s="309"/>
      <c r="E223" s="309"/>
      <c r="F223" s="309"/>
      <c r="G223" s="309"/>
      <c r="H223" s="309"/>
      <c r="I223" s="491"/>
      <c r="J223" s="319"/>
      <c r="K223" s="241"/>
      <c r="L223" s="235"/>
      <c r="M223" s="235"/>
      <c r="N223" s="314"/>
    </row>
    <row r="224" spans="1:17" hidden="1" x14ac:dyDescent="0.55000000000000004">
      <c r="A224" s="308"/>
      <c r="B224" s="401" t="s">
        <v>587</v>
      </c>
      <c r="C224" s="401"/>
      <c r="D224" s="401"/>
      <c r="E224" s="401"/>
      <c r="F224" s="401"/>
      <c r="G224" s="401"/>
      <c r="H224" s="401"/>
      <c r="I224" s="401"/>
      <c r="J224" s="401"/>
      <c r="K224" s="312"/>
      <c r="L224" s="313"/>
      <c r="M224" s="313"/>
      <c r="N224" s="314"/>
      <c r="Q224" s="287"/>
    </row>
    <row r="225" spans="1:17" ht="70.2" hidden="1" customHeight="1" x14ac:dyDescent="0.55000000000000004">
      <c r="A225" s="308"/>
      <c r="B225" s="259" t="s">
        <v>328</v>
      </c>
      <c r="C225" s="260"/>
      <c r="D225" s="260"/>
      <c r="E225" s="260"/>
      <c r="F225" s="260"/>
      <c r="G225" s="260"/>
      <c r="H225" s="260"/>
      <c r="I225" s="260"/>
      <c r="J225" s="261"/>
      <c r="K225" s="244"/>
      <c r="L225" s="240"/>
      <c r="M225" s="237"/>
      <c r="N225" s="314"/>
    </row>
    <row r="226" spans="1:17" hidden="1" x14ac:dyDescent="0.55000000000000004">
      <c r="A226" s="308"/>
      <c r="B226" s="492"/>
      <c r="C226" s="492"/>
      <c r="D226" s="492"/>
      <c r="E226" s="492"/>
      <c r="F226" s="492"/>
      <c r="G226" s="492"/>
      <c r="H226" s="492"/>
      <c r="I226" s="492"/>
      <c r="J226" s="492"/>
      <c r="K226" s="312"/>
      <c r="L226" s="313"/>
      <c r="M226" s="313"/>
      <c r="N226" s="314"/>
    </row>
    <row r="227" spans="1:17" ht="13.2" hidden="1" customHeight="1" x14ac:dyDescent="0.55000000000000004">
      <c r="A227" s="308"/>
      <c r="B227" s="401" t="s">
        <v>90</v>
      </c>
      <c r="C227" s="401"/>
      <c r="D227" s="401"/>
      <c r="E227" s="401"/>
      <c r="F227" s="401"/>
      <c r="G227" s="401"/>
      <c r="H227" s="401"/>
      <c r="I227" s="401"/>
      <c r="J227" s="401"/>
      <c r="K227" s="312"/>
      <c r="L227" s="313"/>
      <c r="M227" s="313"/>
      <c r="N227" s="314"/>
    </row>
    <row r="228" spans="1:17" ht="70.2" hidden="1" customHeight="1" x14ac:dyDescent="0.55000000000000004">
      <c r="A228" s="308"/>
      <c r="B228" s="259" t="s">
        <v>328</v>
      </c>
      <c r="C228" s="260"/>
      <c r="D228" s="260"/>
      <c r="E228" s="260"/>
      <c r="F228" s="260"/>
      <c r="G228" s="260"/>
      <c r="H228" s="260"/>
      <c r="I228" s="260"/>
      <c r="J228" s="261"/>
      <c r="K228" s="119" t="s">
        <v>583</v>
      </c>
      <c r="L228" s="115"/>
      <c r="M228" s="120"/>
      <c r="N228" s="314"/>
    </row>
    <row r="229" spans="1:17" x14ac:dyDescent="0.55000000000000004">
      <c r="A229" s="308"/>
      <c r="B229" s="309"/>
      <c r="C229" s="309"/>
      <c r="D229" s="309"/>
      <c r="E229" s="309"/>
      <c r="F229" s="309"/>
      <c r="G229" s="309"/>
      <c r="H229" s="309"/>
      <c r="I229" s="493"/>
      <c r="J229" s="493"/>
      <c r="K229" s="368"/>
      <c r="L229" s="369"/>
      <c r="M229" s="494"/>
      <c r="N229" s="314"/>
    </row>
    <row r="230" spans="1:17" ht="65.099999999999994" customHeight="1" x14ac:dyDescent="0.55000000000000004">
      <c r="A230" s="371"/>
      <c r="B230" s="359" t="e" vm="9">
        <v>#VALUE!</v>
      </c>
      <c r="C230" s="372" t="s">
        <v>314</v>
      </c>
      <c r="D230" s="372"/>
      <c r="E230" s="372"/>
      <c r="F230" s="372"/>
      <c r="G230" s="372"/>
      <c r="H230" s="362" t="e" vm="2">
        <v>#VALUE!</v>
      </c>
      <c r="I230" s="108" t="str">
        <f>HYPERLINK("https://www.aia.org/design-excellence/aia-framework-for-design-excellence/well-being","Learn more about the Framework for Design Excellence on the AIA Website")</f>
        <v>Learn more about the Framework for Design Excellence on the AIA Website</v>
      </c>
      <c r="J230" s="108"/>
      <c r="K230" s="362" t="e" vm="3">
        <v>#VALUE!</v>
      </c>
      <c r="L230" s="363" t="s">
        <v>91</v>
      </c>
      <c r="M230" s="363"/>
      <c r="N230" s="220"/>
      <c r="O230" s="374" t="s">
        <v>382</v>
      </c>
      <c r="P230" s="375">
        <f>SUM(P231:P243)</f>
        <v>0</v>
      </c>
      <c r="Q230" s="287"/>
    </row>
    <row r="231" spans="1:17" x14ac:dyDescent="0.55000000000000004">
      <c r="A231" s="364"/>
      <c r="B231" s="296"/>
      <c r="C231" s="296"/>
      <c r="D231" s="296"/>
      <c r="E231" s="296"/>
      <c r="F231" s="296"/>
      <c r="G231" s="296"/>
      <c r="H231" s="296"/>
      <c r="I231" s="297"/>
      <c r="J231" s="297"/>
      <c r="K231" s="376"/>
      <c r="L231" s="377"/>
      <c r="M231" s="296"/>
      <c r="N231" s="415"/>
      <c r="Q231" s="287"/>
    </row>
    <row r="232" spans="1:17" x14ac:dyDescent="0.55000000000000004">
      <c r="A232" s="322"/>
      <c r="B232" s="309"/>
      <c r="C232" s="309"/>
      <c r="D232" s="309"/>
      <c r="E232" s="309"/>
      <c r="F232" s="309"/>
      <c r="G232" s="309"/>
      <c r="H232" s="309"/>
      <c r="I232" s="301" t="s">
        <v>12</v>
      </c>
      <c r="J232" s="301"/>
      <c r="K232" s="303" t="s">
        <v>13</v>
      </c>
      <c r="L232" s="303"/>
      <c r="M232" s="303"/>
      <c r="N232" s="305" t="s">
        <v>14</v>
      </c>
      <c r="Q232" s="287"/>
    </row>
    <row r="233" spans="1:17" ht="12.75" customHeight="1" x14ac:dyDescent="0.55000000000000004">
      <c r="A233" s="322"/>
      <c r="B233" s="309" t="s">
        <v>454</v>
      </c>
      <c r="C233" s="309"/>
      <c r="D233" s="309"/>
      <c r="E233" s="309"/>
      <c r="F233" s="309"/>
      <c r="G233" s="309"/>
      <c r="H233" s="309"/>
      <c r="I233" s="107"/>
      <c r="J233" s="107"/>
      <c r="K233" s="317" t="s">
        <v>296</v>
      </c>
      <c r="L233" s="339" t="s">
        <v>94</v>
      </c>
      <c r="M233" s="340"/>
      <c r="N233" s="305"/>
      <c r="P233" s="269">
        <f>IF(I233="yes",10/6,0)</f>
        <v>0</v>
      </c>
      <c r="Q233" s="287"/>
    </row>
    <row r="234" spans="1:17" ht="13.2" customHeight="1" x14ac:dyDescent="0.55000000000000004">
      <c r="A234" s="308"/>
      <c r="B234" s="309" t="s">
        <v>92</v>
      </c>
      <c r="C234" s="309"/>
      <c r="D234" s="309"/>
      <c r="E234" s="309"/>
      <c r="F234" s="309"/>
      <c r="G234" s="309"/>
      <c r="H234" s="309"/>
      <c r="I234" s="112"/>
      <c r="J234" s="113"/>
      <c r="K234" s="317" t="s">
        <v>296</v>
      </c>
      <c r="L234" s="339" t="s">
        <v>93</v>
      </c>
      <c r="M234" s="340"/>
      <c r="N234" s="495"/>
      <c r="P234" s="269">
        <f>IF(I234="yes",10/6,0)</f>
        <v>0</v>
      </c>
    </row>
    <row r="235" spans="1:17" ht="13.2" customHeight="1" x14ac:dyDescent="0.55000000000000004">
      <c r="A235" s="308"/>
      <c r="B235" s="309" t="s">
        <v>574</v>
      </c>
      <c r="C235" s="309"/>
      <c r="D235" s="309"/>
      <c r="E235" s="309"/>
      <c r="F235" s="309"/>
      <c r="G235" s="309"/>
      <c r="H235" s="309"/>
      <c r="I235" s="112"/>
      <c r="J235" s="113"/>
      <c r="K235" s="317" t="s">
        <v>296</v>
      </c>
      <c r="L235" s="496"/>
      <c r="M235" s="496"/>
      <c r="N235" s="495"/>
      <c r="P235" s="269">
        <f>IF(I233="yes",10/6,0)</f>
        <v>0</v>
      </c>
    </row>
    <row r="236" spans="1:17" ht="13.2" customHeight="1" x14ac:dyDescent="0.55000000000000004">
      <c r="A236" s="308"/>
      <c r="B236" s="309" t="s">
        <v>96</v>
      </c>
      <c r="C236" s="309"/>
      <c r="D236" s="309"/>
      <c r="E236" s="309"/>
      <c r="F236" s="309"/>
      <c r="G236" s="309"/>
      <c r="H236" s="309"/>
      <c r="I236" s="112"/>
      <c r="J236" s="113"/>
      <c r="K236" s="317" t="s">
        <v>296</v>
      </c>
      <c r="L236" s="339" t="s">
        <v>288</v>
      </c>
      <c r="M236" s="340"/>
      <c r="N236" s="495"/>
      <c r="P236" s="269">
        <f>IF(I237="yes",10/6,0)</f>
        <v>0</v>
      </c>
    </row>
    <row r="237" spans="1:17" ht="13.2" customHeight="1" x14ac:dyDescent="0.55000000000000004">
      <c r="A237" s="308"/>
      <c r="B237" s="309" t="s">
        <v>95</v>
      </c>
      <c r="C237" s="309"/>
      <c r="D237" s="309"/>
      <c r="E237" s="309"/>
      <c r="F237" s="309"/>
      <c r="G237" s="309"/>
      <c r="H237" s="309"/>
      <c r="I237" s="112"/>
      <c r="J237" s="113"/>
      <c r="K237" s="317" t="s">
        <v>296</v>
      </c>
      <c r="L237" s="339" t="s">
        <v>325</v>
      </c>
      <c r="M237" s="340"/>
      <c r="N237" s="495"/>
      <c r="P237" s="269">
        <f>IF(I236="yes",10/6,0)</f>
        <v>0</v>
      </c>
    </row>
    <row r="238" spans="1:17" ht="13.2" customHeight="1" x14ac:dyDescent="0.55000000000000004">
      <c r="A238" s="308"/>
      <c r="B238" s="309" t="s">
        <v>455</v>
      </c>
      <c r="C238" s="309"/>
      <c r="D238" s="309"/>
      <c r="E238" s="313"/>
      <c r="F238" s="313"/>
      <c r="G238" s="313"/>
      <c r="H238" s="313"/>
      <c r="I238" s="112"/>
      <c r="J238" s="113"/>
      <c r="K238" s="317" t="s">
        <v>296</v>
      </c>
      <c r="L238" s="339" t="s">
        <v>97</v>
      </c>
      <c r="M238" s="340"/>
      <c r="N238" s="495"/>
      <c r="P238" s="269">
        <f>IF(I238="yes",10/6,0)</f>
        <v>0</v>
      </c>
    </row>
    <row r="239" spans="1:17" ht="13.2" customHeight="1" x14ac:dyDescent="0.55000000000000004">
      <c r="A239" s="308"/>
      <c r="B239" s="313" t="s">
        <v>456</v>
      </c>
      <c r="C239" s="313"/>
      <c r="D239" s="313"/>
      <c r="E239" s="406"/>
      <c r="F239" s="406"/>
      <c r="G239" s="406"/>
      <c r="H239" s="313"/>
      <c r="I239" s="497"/>
      <c r="J239" s="497"/>
      <c r="K239" s="341"/>
      <c r="L239" s="342"/>
      <c r="M239" s="342"/>
      <c r="N239" s="495"/>
    </row>
    <row r="240" spans="1:17" ht="13.2" hidden="1" customHeight="1" x14ac:dyDescent="0.55000000000000004">
      <c r="A240" s="308"/>
      <c r="B240" s="406"/>
      <c r="C240" s="406"/>
      <c r="D240" s="313"/>
      <c r="E240" s="406"/>
      <c r="F240" s="406"/>
      <c r="G240" s="406"/>
      <c r="H240" s="313"/>
      <c r="I240" s="498"/>
      <c r="J240" s="498"/>
      <c r="K240" s="312"/>
      <c r="L240" s="313"/>
      <c r="M240" s="499"/>
      <c r="N240" s="495"/>
    </row>
    <row r="241" spans="1:17" ht="13.2" hidden="1" customHeight="1" x14ac:dyDescent="0.55000000000000004">
      <c r="A241" s="308"/>
      <c r="B241" s="441" t="s">
        <v>316</v>
      </c>
      <c r="C241" s="441"/>
      <c r="D241" s="441"/>
      <c r="E241" s="406"/>
      <c r="F241" s="406"/>
      <c r="G241" s="406"/>
      <c r="H241" s="313"/>
      <c r="I241" s="309"/>
      <c r="J241" s="309"/>
      <c r="K241" s="312"/>
      <c r="L241" s="309"/>
      <c r="M241" s="309"/>
      <c r="N241" s="495"/>
    </row>
    <row r="242" spans="1:17" ht="70.2" hidden="1" customHeight="1" x14ac:dyDescent="0.55000000000000004">
      <c r="A242" s="308"/>
      <c r="B242" s="424" t="s">
        <v>328</v>
      </c>
      <c r="C242" s="424"/>
      <c r="D242" s="424"/>
      <c r="E242" s="424"/>
      <c r="F242" s="424"/>
      <c r="G242" s="424"/>
      <c r="H242" s="424"/>
      <c r="I242" s="424"/>
      <c r="J242" s="424"/>
      <c r="K242" s="115" t="s">
        <v>584</v>
      </c>
      <c r="L242" s="115"/>
      <c r="M242" s="118"/>
      <c r="N242" s="234" t="s">
        <v>408</v>
      </c>
    </row>
    <row r="243" spans="1:17" x14ac:dyDescent="0.55000000000000004">
      <c r="A243" s="427"/>
      <c r="B243" s="428"/>
      <c r="C243" s="428"/>
      <c r="D243" s="428"/>
      <c r="E243" s="428"/>
      <c r="F243" s="428"/>
      <c r="G243" s="428"/>
      <c r="H243" s="428"/>
      <c r="I243" s="500"/>
      <c r="J243" s="500"/>
      <c r="K243" s="430"/>
      <c r="L243" s="431"/>
      <c r="M243" s="428"/>
      <c r="N243" s="233"/>
    </row>
    <row r="244" spans="1:17" ht="65.099999999999994" customHeight="1" x14ac:dyDescent="0.55000000000000004">
      <c r="A244" s="371"/>
      <c r="B244" s="359" t="e" vm="10">
        <v>#VALUE!</v>
      </c>
      <c r="C244" s="372" t="s">
        <v>317</v>
      </c>
      <c r="D244" s="372"/>
      <c r="E244" s="372"/>
      <c r="F244" s="372"/>
      <c r="G244" s="372"/>
      <c r="H244" s="362" t="e" vm="2">
        <v>#VALUE!</v>
      </c>
      <c r="I244" s="108" t="str">
        <f>HYPERLINK("https://www.aia.org/design-excellence/aia-framework-for-design-excellence/resources","Learn more about the Framework for Design Excellence on the AIA Website")</f>
        <v>Learn more about the Framework for Design Excellence on the AIA Website</v>
      </c>
      <c r="J244" s="108"/>
      <c r="K244" s="362" t="e" vm="3">
        <v>#VALUE!</v>
      </c>
      <c r="L244" s="363" t="s">
        <v>98</v>
      </c>
      <c r="M244" s="363"/>
      <c r="N244" s="220"/>
      <c r="O244" s="374" t="s">
        <v>383</v>
      </c>
      <c r="P244" s="375">
        <f>SUM(P245:P259)</f>
        <v>0</v>
      </c>
      <c r="Q244" s="501"/>
    </row>
    <row r="245" spans="1:17" x14ac:dyDescent="0.55000000000000004">
      <c r="A245" s="364"/>
      <c r="B245" s="296"/>
      <c r="C245" s="296"/>
      <c r="D245" s="296"/>
      <c r="E245" s="296"/>
      <c r="F245" s="296"/>
      <c r="G245" s="296"/>
      <c r="H245" s="296"/>
      <c r="I245" s="297"/>
      <c r="J245" s="297"/>
      <c r="K245" s="376"/>
      <c r="L245" s="377"/>
      <c r="M245" s="296"/>
      <c r="N245" s="415"/>
      <c r="Q245" s="287"/>
    </row>
    <row r="246" spans="1:17" x14ac:dyDescent="0.55000000000000004">
      <c r="A246" s="322"/>
      <c r="B246" s="309"/>
      <c r="C246" s="309"/>
      <c r="D246" s="309"/>
      <c r="E246" s="309"/>
      <c r="F246" s="309"/>
      <c r="G246" s="309"/>
      <c r="H246" s="309"/>
      <c r="I246" s="301" t="s">
        <v>12</v>
      </c>
      <c r="J246" s="301"/>
      <c r="K246" s="303" t="s">
        <v>13</v>
      </c>
      <c r="L246" s="303"/>
      <c r="M246" s="303"/>
      <c r="N246" s="305" t="s">
        <v>14</v>
      </c>
      <c r="Q246" s="287"/>
    </row>
    <row r="247" spans="1:17" x14ac:dyDescent="0.45">
      <c r="A247" s="308"/>
      <c r="B247" s="309" t="s">
        <v>365</v>
      </c>
      <c r="C247" s="309"/>
      <c r="D247" s="309"/>
      <c r="E247" s="313"/>
      <c r="F247" s="313"/>
      <c r="G247" s="313"/>
      <c r="H247" s="313"/>
      <c r="I247" s="107"/>
      <c r="J247" s="107"/>
      <c r="K247" s="317" t="s">
        <v>296</v>
      </c>
      <c r="L247" s="402"/>
      <c r="M247" s="502"/>
      <c r="N247" s="218" t="s">
        <v>579</v>
      </c>
      <c r="P247" s="269">
        <f>IF(I247="yes",1,0)</f>
        <v>0</v>
      </c>
    </row>
    <row r="248" spans="1:17" ht="12.75" customHeight="1" x14ac:dyDescent="0.55000000000000004">
      <c r="A248" s="308"/>
      <c r="B248" s="309" t="s">
        <v>375</v>
      </c>
      <c r="C248" s="309"/>
      <c r="D248" s="309"/>
      <c r="E248" s="313"/>
      <c r="F248" s="313"/>
      <c r="G248" s="313"/>
      <c r="H248" s="313"/>
      <c r="I248" s="122"/>
      <c r="J248" s="123"/>
      <c r="K248" s="317" t="s">
        <v>296</v>
      </c>
      <c r="L248" s="382" t="s">
        <v>386</v>
      </c>
      <c r="M248" s="382"/>
      <c r="N248" s="218"/>
      <c r="P248" s="269">
        <f>IF(I248&lt;0.5,0,IF(I248&lt;0.75,0.5,1))</f>
        <v>0</v>
      </c>
    </row>
    <row r="249" spans="1:17" ht="13.2" customHeight="1" x14ac:dyDescent="0.55000000000000004">
      <c r="A249" s="308"/>
      <c r="B249" s="309" t="s">
        <v>404</v>
      </c>
      <c r="C249" s="309"/>
      <c r="D249" s="309"/>
      <c r="E249" s="309"/>
      <c r="F249" s="309"/>
      <c r="G249" s="309"/>
      <c r="H249" s="309"/>
      <c r="I249" s="107"/>
      <c r="J249" s="107"/>
      <c r="K249" s="317" t="s">
        <v>296</v>
      </c>
      <c r="L249" s="382" t="s">
        <v>362</v>
      </c>
      <c r="M249" s="382"/>
      <c r="N249" s="314"/>
    </row>
    <row r="250" spans="1:17" ht="13.2" customHeight="1" x14ac:dyDescent="0.45">
      <c r="A250" s="308"/>
      <c r="B250" s="309" t="s">
        <v>99</v>
      </c>
      <c r="C250" s="309"/>
      <c r="D250" s="309"/>
      <c r="E250" s="309"/>
      <c r="F250" s="309"/>
      <c r="G250" s="309"/>
      <c r="H250" s="309"/>
      <c r="I250" s="107"/>
      <c r="J250" s="107"/>
      <c r="K250" s="317" t="s">
        <v>296</v>
      </c>
      <c r="L250" s="503"/>
      <c r="M250" s="504" t="s">
        <v>561</v>
      </c>
      <c r="N250" s="218" t="s">
        <v>577</v>
      </c>
      <c r="P250" s="269">
        <f>IF(I250="yes",2,0)</f>
        <v>0</v>
      </c>
    </row>
    <row r="251" spans="1:17" x14ac:dyDescent="0.45">
      <c r="A251" s="308"/>
      <c r="B251" s="309" t="s">
        <v>527</v>
      </c>
      <c r="C251" s="309"/>
      <c r="D251" s="309"/>
      <c r="E251" s="309"/>
      <c r="F251" s="309"/>
      <c r="G251" s="309"/>
      <c r="H251" s="309"/>
      <c r="I251" s="121"/>
      <c r="J251" s="121"/>
      <c r="K251" s="331" t="s">
        <v>524</v>
      </c>
      <c r="L251" s="505" t="s">
        <v>526</v>
      </c>
      <c r="M251" s="505"/>
      <c r="N251" s="218" t="s">
        <v>525</v>
      </c>
      <c r="P251" s="419"/>
    </row>
    <row r="252" spans="1:17" x14ac:dyDescent="0.45">
      <c r="A252" s="308"/>
      <c r="B252" s="309" t="s">
        <v>387</v>
      </c>
      <c r="C252" s="309"/>
      <c r="D252" s="309"/>
      <c r="E252" s="313"/>
      <c r="F252" s="313"/>
      <c r="G252" s="313"/>
      <c r="H252" s="313"/>
      <c r="I252" s="107"/>
      <c r="J252" s="107"/>
      <c r="K252" s="317" t="s">
        <v>296</v>
      </c>
      <c r="L252" s="506"/>
      <c r="M252" s="506"/>
      <c r="N252" s="507"/>
      <c r="P252" s="269">
        <f>IF(I252="yes",2,0)</f>
        <v>0</v>
      </c>
    </row>
    <row r="253" spans="1:17" ht="13.2" customHeight="1" x14ac:dyDescent="0.55000000000000004">
      <c r="A253" s="308"/>
      <c r="B253" s="309" t="s">
        <v>405</v>
      </c>
      <c r="C253" s="309"/>
      <c r="D253" s="309"/>
      <c r="E253" s="313"/>
      <c r="F253" s="313"/>
      <c r="G253" s="313"/>
      <c r="H253" s="313"/>
      <c r="I253" s="112"/>
      <c r="J253" s="113"/>
      <c r="K253" s="317" t="s">
        <v>296</v>
      </c>
      <c r="L253" s="382" t="s">
        <v>319</v>
      </c>
      <c r="M253" s="382"/>
      <c r="N253" s="507"/>
    </row>
    <row r="254" spans="1:17" x14ac:dyDescent="0.45">
      <c r="A254" s="308"/>
      <c r="B254" s="309" t="s">
        <v>100</v>
      </c>
      <c r="C254" s="309"/>
      <c r="D254" s="309"/>
      <c r="E254" s="309"/>
      <c r="F254" s="309"/>
      <c r="G254" s="309"/>
      <c r="H254" s="309"/>
      <c r="I254" s="107"/>
      <c r="J254" s="107"/>
      <c r="K254" s="317" t="s">
        <v>296</v>
      </c>
      <c r="L254" s="506" t="s">
        <v>101</v>
      </c>
      <c r="M254" s="506"/>
      <c r="N254" s="507"/>
      <c r="P254" s="269">
        <f>IF(I254="yes",2,0)</f>
        <v>0</v>
      </c>
    </row>
    <row r="255" spans="1:17" x14ac:dyDescent="0.45">
      <c r="A255" s="308"/>
      <c r="B255" s="309" t="s">
        <v>575</v>
      </c>
      <c r="C255" s="309"/>
      <c r="D255" s="309"/>
      <c r="E255" s="309"/>
      <c r="F255" s="309"/>
      <c r="G255" s="309"/>
      <c r="H255" s="309"/>
      <c r="I255" s="107"/>
      <c r="J255" s="107"/>
      <c r="K255" s="317" t="s">
        <v>296</v>
      </c>
      <c r="L255" s="506" t="s">
        <v>576</v>
      </c>
      <c r="M255" s="506"/>
      <c r="N255" s="507"/>
      <c r="P255" s="269">
        <f>IF(I255="yes",2,0)</f>
        <v>0</v>
      </c>
    </row>
    <row r="256" spans="1:17" hidden="1" x14ac:dyDescent="0.45">
      <c r="A256" s="308"/>
      <c r="B256" s="406"/>
      <c r="C256" s="406"/>
      <c r="D256" s="313"/>
      <c r="E256" s="406"/>
      <c r="F256" s="406"/>
      <c r="G256" s="406"/>
      <c r="H256" s="313"/>
      <c r="I256" s="498"/>
      <c r="J256" s="498"/>
      <c r="K256" s="312"/>
      <c r="L256" s="402"/>
      <c r="M256" s="502"/>
      <c r="N256" s="218"/>
    </row>
    <row r="257" spans="1:18" hidden="1" x14ac:dyDescent="0.55000000000000004">
      <c r="A257" s="308"/>
      <c r="B257" s="441" t="s">
        <v>102</v>
      </c>
      <c r="C257" s="441"/>
      <c r="D257" s="441"/>
      <c r="E257" s="406"/>
      <c r="F257" s="406"/>
      <c r="G257" s="406"/>
      <c r="H257" s="313"/>
      <c r="I257" s="309"/>
      <c r="J257" s="309"/>
      <c r="K257" s="312"/>
      <c r="L257" s="351"/>
      <c r="M257" s="351"/>
      <c r="N257" s="314"/>
    </row>
    <row r="258" spans="1:18" s="512" customFormat="1" ht="109.95" hidden="1" customHeight="1" x14ac:dyDescent="0.55000000000000004">
      <c r="A258" s="508"/>
      <c r="B258" s="259" t="s">
        <v>328</v>
      </c>
      <c r="C258" s="260"/>
      <c r="D258" s="260"/>
      <c r="E258" s="260"/>
      <c r="F258" s="260"/>
      <c r="G258" s="260"/>
      <c r="H258" s="260"/>
      <c r="I258" s="260"/>
      <c r="J258" s="261"/>
      <c r="K258" s="115" t="s">
        <v>318</v>
      </c>
      <c r="L258" s="115"/>
      <c r="M258" s="115"/>
      <c r="N258" s="509"/>
      <c r="O258" s="510"/>
      <c r="P258" s="511"/>
      <c r="Q258" s="510"/>
      <c r="R258" s="510"/>
    </row>
    <row r="259" spans="1:18" x14ac:dyDescent="0.55000000000000004">
      <c r="A259" s="427"/>
      <c r="B259" s="513"/>
      <c r="C259" s="513"/>
      <c r="D259" s="428"/>
      <c r="E259" s="513"/>
      <c r="F259" s="513"/>
      <c r="G259" s="513"/>
      <c r="H259" s="428"/>
      <c r="I259" s="429"/>
      <c r="J259" s="429"/>
      <c r="K259" s="514"/>
      <c r="L259" s="515"/>
      <c r="M259" s="516"/>
      <c r="N259" s="517"/>
    </row>
    <row r="260" spans="1:18" ht="65.099999999999994" customHeight="1" x14ac:dyDescent="0.55000000000000004">
      <c r="A260" s="371"/>
      <c r="B260" s="359" t="e" vm="11">
        <v>#VALUE!</v>
      </c>
      <c r="C260" s="372" t="s">
        <v>320</v>
      </c>
      <c r="D260" s="372"/>
      <c r="E260" s="372"/>
      <c r="F260" s="372"/>
      <c r="G260" s="372"/>
      <c r="H260" s="362" t="e" vm="2">
        <v>#VALUE!</v>
      </c>
      <c r="I260" s="108" t="str">
        <f>HYPERLINK("https://www.aia.org/design-excellence/aia-framework-for-design-excellence/change","Learn more about the Framework for Design Excellence on the AIA Website")</f>
        <v>Learn more about the Framework for Design Excellence on the AIA Website</v>
      </c>
      <c r="J260" s="108"/>
      <c r="K260" s="362" t="e" vm="3">
        <v>#VALUE!</v>
      </c>
      <c r="L260" s="363" t="s">
        <v>103</v>
      </c>
      <c r="M260" s="363"/>
      <c r="N260" s="227"/>
      <c r="O260" s="374" t="s">
        <v>384</v>
      </c>
      <c r="P260" s="375" t="e">
        <f>SUM(P261:P269)</f>
        <v>#N/A</v>
      </c>
      <c r="Q260" s="501"/>
    </row>
    <row r="261" spans="1:18" x14ac:dyDescent="0.55000000000000004">
      <c r="A261" s="364"/>
      <c r="B261" s="296"/>
      <c r="C261" s="296"/>
      <c r="D261" s="296"/>
      <c r="E261" s="296"/>
      <c r="F261" s="296"/>
      <c r="G261" s="296"/>
      <c r="H261" s="296"/>
      <c r="I261" s="518"/>
      <c r="J261" s="518"/>
      <c r="K261" s="376"/>
      <c r="L261" s="377"/>
      <c r="M261" s="414"/>
      <c r="N261" s="415"/>
      <c r="Q261" s="287"/>
    </row>
    <row r="262" spans="1:18" x14ac:dyDescent="0.55000000000000004">
      <c r="A262" s="322"/>
      <c r="B262" s="309"/>
      <c r="C262" s="309"/>
      <c r="D262" s="309"/>
      <c r="E262" s="309"/>
      <c r="F262" s="309"/>
      <c r="G262" s="309"/>
      <c r="H262" s="309"/>
      <c r="I262" s="301" t="s">
        <v>12</v>
      </c>
      <c r="J262" s="301"/>
      <c r="K262" s="303" t="s">
        <v>13</v>
      </c>
      <c r="L262" s="303"/>
      <c r="M262" s="303"/>
      <c r="N262" s="305" t="s">
        <v>14</v>
      </c>
      <c r="Q262" s="287"/>
    </row>
    <row r="263" spans="1:18" ht="13.2" customHeight="1" x14ac:dyDescent="0.55000000000000004">
      <c r="A263" s="308"/>
      <c r="B263" s="309" t="s">
        <v>104</v>
      </c>
      <c r="C263" s="309"/>
      <c r="D263" s="309"/>
      <c r="E263" s="309"/>
      <c r="F263" s="309"/>
      <c r="G263" s="309"/>
      <c r="H263" s="309"/>
      <c r="I263" s="107"/>
      <c r="J263" s="107"/>
      <c r="K263" s="312"/>
      <c r="L263" s="382" t="s">
        <v>406</v>
      </c>
      <c r="M263" s="383"/>
      <c r="N263" s="314"/>
      <c r="P263" s="269">
        <f>IF(I263&gt;=100,(10/ROWS($I$263:$J$268)),0)</f>
        <v>0</v>
      </c>
    </row>
    <row r="264" spans="1:18" x14ac:dyDescent="0.45">
      <c r="A264" s="308"/>
      <c r="B264" s="309" t="s">
        <v>278</v>
      </c>
      <c r="C264" s="309"/>
      <c r="D264" s="309"/>
      <c r="E264" s="309"/>
      <c r="F264" s="309"/>
      <c r="G264" s="309"/>
      <c r="H264" s="309"/>
      <c r="I264" s="107"/>
      <c r="J264" s="107"/>
      <c r="K264" s="317" t="s">
        <v>296</v>
      </c>
      <c r="L264" s="519" t="s">
        <v>105</v>
      </c>
      <c r="M264" s="520"/>
      <c r="N264" s="314"/>
      <c r="P264" s="269">
        <f>IF(I264="YES",(10/ROWS($I$263:$J$268)),0)</f>
        <v>0</v>
      </c>
    </row>
    <row r="265" spans="1:18" x14ac:dyDescent="0.45">
      <c r="A265" s="308"/>
      <c r="B265" s="309" t="s">
        <v>106</v>
      </c>
      <c r="C265" s="309"/>
      <c r="D265" s="309"/>
      <c r="E265" s="309"/>
      <c r="F265" s="309"/>
      <c r="G265" s="309"/>
      <c r="H265" s="309"/>
      <c r="I265" s="107"/>
      <c r="J265" s="107"/>
      <c r="K265" s="317" t="s">
        <v>296</v>
      </c>
      <c r="L265" s="519" t="s">
        <v>107</v>
      </c>
      <c r="M265" s="520"/>
      <c r="N265" s="314"/>
      <c r="P265" s="269">
        <f>IF(I265="YES",(10/ROWS($I$263:$J$268)),0)</f>
        <v>0</v>
      </c>
    </row>
    <row r="266" spans="1:18" x14ac:dyDescent="0.45">
      <c r="A266" s="308"/>
      <c r="B266" s="309" t="s">
        <v>108</v>
      </c>
      <c r="C266" s="309"/>
      <c r="D266" s="309"/>
      <c r="E266" s="309"/>
      <c r="F266" s="309"/>
      <c r="G266" s="309"/>
      <c r="H266" s="309"/>
      <c r="I266" s="107"/>
      <c r="J266" s="107"/>
      <c r="K266" s="317" t="s">
        <v>296</v>
      </c>
      <c r="L266" s="519" t="s">
        <v>393</v>
      </c>
      <c r="M266" s="520"/>
      <c r="N266" s="218" t="s">
        <v>578</v>
      </c>
      <c r="P266" s="269" t="e">
        <f>VLOOKUP(I266,Dropdowns!H13:I16,2,FALSE)</f>
        <v>#N/A</v>
      </c>
    </row>
    <row r="267" spans="1:18" ht="13.2" customHeight="1" x14ac:dyDescent="0.55000000000000004">
      <c r="A267" s="308"/>
      <c r="B267" s="309" t="s">
        <v>459</v>
      </c>
      <c r="C267" s="409"/>
      <c r="D267" s="409"/>
      <c r="E267" s="406"/>
      <c r="F267" s="406"/>
      <c r="G267" s="406"/>
      <c r="H267" s="313"/>
      <c r="I267" s="112"/>
      <c r="J267" s="113"/>
      <c r="K267" s="317" t="s">
        <v>296</v>
      </c>
      <c r="L267" s="521" t="s">
        <v>109</v>
      </c>
      <c r="M267" s="522"/>
      <c r="N267" s="314"/>
      <c r="P267" s="269">
        <f>IF(I267="YES",(10/ROWS($I$263:$J$268)),0)</f>
        <v>0</v>
      </c>
    </row>
    <row r="268" spans="1:18" x14ac:dyDescent="0.45">
      <c r="A268" s="308"/>
      <c r="B268" s="309" t="s">
        <v>110</v>
      </c>
      <c r="C268" s="309"/>
      <c r="D268" s="309"/>
      <c r="E268" s="309"/>
      <c r="F268" s="309"/>
      <c r="G268" s="309"/>
      <c r="H268" s="309"/>
      <c r="I268" s="107"/>
      <c r="J268" s="107"/>
      <c r="K268" s="317" t="s">
        <v>296</v>
      </c>
      <c r="L268" s="519" t="s">
        <v>111</v>
      </c>
      <c r="M268" s="520"/>
      <c r="N268" s="314"/>
      <c r="P268" s="269">
        <f>IF(I268="",0,(10/ROWS($I$263:$J$268)))</f>
        <v>0</v>
      </c>
    </row>
    <row r="269" spans="1:18" x14ac:dyDescent="0.45">
      <c r="A269" s="308"/>
      <c r="B269" s="309" t="s">
        <v>327</v>
      </c>
      <c r="C269" s="309"/>
      <c r="D269" s="309"/>
      <c r="E269" s="523"/>
      <c r="F269" s="523"/>
      <c r="G269" s="523"/>
      <c r="H269" s="380"/>
      <c r="I269" s="112"/>
      <c r="J269" s="113"/>
      <c r="K269" s="317"/>
      <c r="L269" s="524"/>
      <c r="M269" s="525"/>
      <c r="N269" s="314"/>
    </row>
    <row r="270" spans="1:18" hidden="1" x14ac:dyDescent="0.55000000000000004">
      <c r="A270" s="308"/>
      <c r="B270" s="309"/>
      <c r="C270" s="309"/>
      <c r="D270" s="309"/>
      <c r="E270" s="309"/>
      <c r="F270" s="309"/>
      <c r="G270" s="309"/>
      <c r="H270" s="309"/>
      <c r="I270" s="319"/>
      <c r="J270" s="319"/>
      <c r="K270" s="312"/>
      <c r="L270" s="313"/>
      <c r="M270" s="416"/>
      <c r="N270" s="314"/>
    </row>
    <row r="271" spans="1:18" hidden="1" x14ac:dyDescent="0.55000000000000004">
      <c r="A271" s="308"/>
      <c r="B271" s="526" t="s">
        <v>112</v>
      </c>
      <c r="C271" s="526"/>
      <c r="D271" s="527"/>
      <c r="E271" s="527"/>
      <c r="F271" s="527"/>
      <c r="G271" s="527"/>
      <c r="H271" s="527"/>
      <c r="I271" s="357"/>
      <c r="J271" s="357"/>
      <c r="K271" s="331"/>
      <c r="L271" s="357"/>
      <c r="M271" s="528"/>
      <c r="N271" s="314"/>
    </row>
    <row r="272" spans="1:18" ht="160.19999999999999" hidden="1" customHeight="1" x14ac:dyDescent="0.55000000000000004">
      <c r="A272" s="308"/>
      <c r="B272" s="424" t="s">
        <v>328</v>
      </c>
      <c r="C272" s="424"/>
      <c r="D272" s="424"/>
      <c r="E272" s="424"/>
      <c r="F272" s="424"/>
      <c r="G272" s="424"/>
      <c r="H272" s="424"/>
      <c r="I272" s="424"/>
      <c r="J272" s="424"/>
      <c r="K272" s="367" t="s">
        <v>321</v>
      </c>
      <c r="L272" s="367"/>
      <c r="M272" s="529"/>
      <c r="N272" s="314"/>
    </row>
    <row r="273" spans="1:18" x14ac:dyDescent="0.55000000000000004">
      <c r="A273" s="308"/>
      <c r="B273" s="526"/>
      <c r="C273" s="526"/>
      <c r="D273" s="526"/>
      <c r="E273" s="526"/>
      <c r="F273" s="526"/>
      <c r="G273" s="526"/>
      <c r="H273" s="526"/>
      <c r="I273" s="530"/>
      <c r="J273" s="530"/>
      <c r="K273" s="368"/>
      <c r="L273" s="369"/>
      <c r="M273" s="531"/>
      <c r="N273" s="314"/>
    </row>
    <row r="274" spans="1:18" ht="65.099999999999994" customHeight="1" x14ac:dyDescent="0.55000000000000004">
      <c r="A274" s="358"/>
      <c r="B274" s="359" t="e" vm="12">
        <v>#VALUE!</v>
      </c>
      <c r="C274" s="372" t="s">
        <v>323</v>
      </c>
      <c r="D274" s="372"/>
      <c r="E274" s="372"/>
      <c r="F274" s="372"/>
      <c r="G274" s="372"/>
      <c r="H274" s="362" t="e" vm="2">
        <v>#VALUE!</v>
      </c>
      <c r="I274" s="108" t="str">
        <f>HYPERLINK("https://www.aia.org/design-excellence/aia-framework-for-design-excellence/discovery","Learn more about the Framework for Design Excellence on the AIA Website")</f>
        <v>Learn more about the Framework for Design Excellence on the AIA Website</v>
      </c>
      <c r="J274" s="108"/>
      <c r="K274" s="362" t="e" vm="3">
        <v>#VALUE!</v>
      </c>
      <c r="L274" s="363" t="s">
        <v>407</v>
      </c>
      <c r="M274" s="363"/>
      <c r="N274" s="220"/>
      <c r="O274" s="374" t="s">
        <v>385</v>
      </c>
      <c r="P274" s="375">
        <f>SUM(P275:P283)</f>
        <v>0</v>
      </c>
      <c r="Q274" s="287"/>
    </row>
    <row r="275" spans="1:18" x14ac:dyDescent="0.55000000000000004">
      <c r="A275" s="294"/>
      <c r="B275" s="296"/>
      <c r="C275" s="296"/>
      <c r="D275" s="296"/>
      <c r="E275" s="296"/>
      <c r="F275" s="296"/>
      <c r="G275" s="296"/>
      <c r="H275" s="296"/>
      <c r="I275" s="532"/>
      <c r="J275" s="532"/>
      <c r="K275" s="376"/>
      <c r="L275" s="377"/>
      <c r="M275" s="296"/>
      <c r="N275" s="415"/>
    </row>
    <row r="276" spans="1:18" x14ac:dyDescent="0.55000000000000004">
      <c r="A276" s="308"/>
      <c r="B276" s="309"/>
      <c r="C276" s="309"/>
      <c r="D276" s="309"/>
      <c r="E276" s="309"/>
      <c r="F276" s="309"/>
      <c r="G276" s="309"/>
      <c r="H276" s="309"/>
      <c r="I276" s="301" t="s">
        <v>12</v>
      </c>
      <c r="J276" s="301"/>
      <c r="K276" s="303" t="s">
        <v>13</v>
      </c>
      <c r="L276" s="303"/>
      <c r="M276" s="303"/>
      <c r="N276" s="305" t="s">
        <v>14</v>
      </c>
    </row>
    <row r="277" spans="1:18" ht="13.2" customHeight="1" x14ac:dyDescent="0.55000000000000004">
      <c r="A277" s="308"/>
      <c r="B277" s="313" t="s">
        <v>289</v>
      </c>
      <c r="C277" s="313"/>
      <c r="D277" s="313"/>
      <c r="E277" s="309"/>
      <c r="F277" s="309"/>
      <c r="G277" s="309"/>
      <c r="H277" s="309"/>
      <c r="I277" s="107"/>
      <c r="J277" s="107"/>
      <c r="K277" s="317" t="s">
        <v>296</v>
      </c>
      <c r="L277" s="385" t="s">
        <v>113</v>
      </c>
      <c r="M277" s="386"/>
      <c r="N277" s="533"/>
      <c r="P277" s="269">
        <f>IF(I277="yes",(10/ROWS($I$277:$J$279)),0)</f>
        <v>0</v>
      </c>
    </row>
    <row r="278" spans="1:18" ht="13.2" customHeight="1" x14ac:dyDescent="0.55000000000000004">
      <c r="A278" s="308"/>
      <c r="B278" s="309" t="s">
        <v>290</v>
      </c>
      <c r="C278" s="309"/>
      <c r="D278" s="309"/>
      <c r="E278" s="309"/>
      <c r="F278" s="309"/>
      <c r="G278" s="309"/>
      <c r="H278" s="309"/>
      <c r="I278" s="107"/>
      <c r="J278" s="107"/>
      <c r="K278" s="317" t="s">
        <v>296</v>
      </c>
      <c r="L278" s="385" t="s">
        <v>114</v>
      </c>
      <c r="M278" s="386"/>
      <c r="N278" s="533"/>
      <c r="P278" s="269">
        <f>IF(I278="yes",(10/ROWS($I$277:$J$279)),0)</f>
        <v>0</v>
      </c>
    </row>
    <row r="279" spans="1:18" ht="13.2" customHeight="1" x14ac:dyDescent="0.55000000000000004">
      <c r="A279" s="308"/>
      <c r="B279" s="309" t="s">
        <v>291</v>
      </c>
      <c r="C279" s="309"/>
      <c r="D279" s="309"/>
      <c r="E279" s="309"/>
      <c r="F279" s="309"/>
      <c r="G279" s="309"/>
      <c r="H279" s="309"/>
      <c r="I279" s="107"/>
      <c r="J279" s="107"/>
      <c r="K279" s="317" t="s">
        <v>296</v>
      </c>
      <c r="L279" s="385" t="s">
        <v>115</v>
      </c>
      <c r="M279" s="386"/>
      <c r="N279" s="314"/>
      <c r="P279" s="269">
        <f>IF(I279="yes",(10/ROWS($I$277:$J$279)),0)</f>
        <v>0</v>
      </c>
    </row>
    <row r="280" spans="1:18" hidden="1" x14ac:dyDescent="0.55000000000000004">
      <c r="A280" s="308"/>
      <c r="B280" s="309"/>
      <c r="C280" s="309"/>
      <c r="D280" s="309"/>
      <c r="E280" s="309"/>
      <c r="F280" s="309"/>
      <c r="G280" s="309"/>
      <c r="H280" s="309"/>
      <c r="I280" s="319"/>
      <c r="J280" s="319"/>
      <c r="K280" s="312"/>
      <c r="L280" s="313"/>
      <c r="M280" s="534"/>
      <c r="N280" s="314"/>
    </row>
    <row r="281" spans="1:18" hidden="1" x14ac:dyDescent="0.55000000000000004">
      <c r="A281" s="535"/>
      <c r="B281" s="441" t="s">
        <v>116</v>
      </c>
      <c r="C281" s="441"/>
      <c r="D281" s="441"/>
      <c r="E281" s="406"/>
      <c r="F281" s="406"/>
      <c r="G281" s="406"/>
      <c r="H281" s="313"/>
      <c r="I281" s="428"/>
      <c r="J281" s="309"/>
      <c r="K281" s="312"/>
      <c r="L281" s="309"/>
      <c r="M281" s="309"/>
      <c r="N281" s="314"/>
    </row>
    <row r="282" spans="1:18" s="325" customFormat="1" ht="160.19999999999999" hidden="1" customHeight="1" x14ac:dyDescent="0.55000000000000004">
      <c r="A282" s="536"/>
      <c r="B282" s="424" t="s">
        <v>328</v>
      </c>
      <c r="C282" s="424"/>
      <c r="D282" s="424"/>
      <c r="E282" s="424"/>
      <c r="F282" s="424"/>
      <c r="G282" s="424"/>
      <c r="H282" s="424"/>
      <c r="I282" s="424"/>
      <c r="J282" s="424"/>
      <c r="K282" s="537" t="s">
        <v>322</v>
      </c>
      <c r="L282" s="537"/>
      <c r="M282" s="538"/>
      <c r="N282" s="314"/>
      <c r="O282" s="539"/>
      <c r="P282" s="269"/>
      <c r="Q282" s="539"/>
      <c r="R282" s="539"/>
    </row>
    <row r="283" spans="1:18" x14ac:dyDescent="0.55000000000000004">
      <c r="A283" s="540"/>
      <c r="B283" s="428"/>
      <c r="C283" s="428"/>
      <c r="D283" s="428"/>
      <c r="E283" s="428"/>
      <c r="F283" s="428"/>
      <c r="G283" s="428"/>
      <c r="H283" s="428"/>
      <c r="I283" s="541"/>
      <c r="J283" s="542"/>
      <c r="K283" s="430"/>
      <c r="L283" s="431"/>
      <c r="M283" s="428"/>
      <c r="N283" s="432"/>
    </row>
    <row r="284" spans="1:18" s="543" customFormat="1" x14ac:dyDescent="0.55000000000000004">
      <c r="I284" s="544"/>
      <c r="J284" s="544"/>
      <c r="K284" s="545"/>
      <c r="L284" s="546"/>
      <c r="N284" s="547"/>
      <c r="O284" s="548"/>
      <c r="P284" s="549"/>
      <c r="Q284" s="548"/>
      <c r="R284" s="548"/>
    </row>
    <row r="285" spans="1:18" s="550" customFormat="1" x14ac:dyDescent="0.55000000000000004">
      <c r="A285" s="548"/>
      <c r="D285" s="551" t="s">
        <v>117</v>
      </c>
      <c r="E285" s="552"/>
      <c r="F285" s="553" t="s">
        <v>118</v>
      </c>
      <c r="G285" s="554"/>
      <c r="H285" s="555"/>
      <c r="I285" s="555"/>
      <c r="J285" s="555"/>
      <c r="K285" s="555"/>
      <c r="L285" s="556"/>
      <c r="M285" s="557"/>
      <c r="N285" s="558"/>
      <c r="O285" s="548"/>
      <c r="P285" s="549"/>
      <c r="Q285" s="548"/>
      <c r="R285" s="548"/>
    </row>
    <row r="286" spans="1:18" s="550" customFormat="1" x14ac:dyDescent="0.55000000000000004">
      <c r="A286" s="548"/>
      <c r="D286" s="559" t="s">
        <v>140</v>
      </c>
      <c r="E286" s="560"/>
      <c r="F286" s="552"/>
      <c r="G286" s="558"/>
      <c r="H286" s="555"/>
      <c r="I286" s="555"/>
      <c r="J286" s="555"/>
      <c r="K286" s="555"/>
      <c r="L286" s="556"/>
      <c r="M286" s="557"/>
      <c r="N286" s="558"/>
      <c r="O286" s="548"/>
      <c r="P286" s="549"/>
      <c r="Q286" s="548"/>
      <c r="R286" s="548"/>
    </row>
    <row r="287" spans="1:18" s="550" customFormat="1" x14ac:dyDescent="0.55000000000000004">
      <c r="A287" s="548"/>
      <c r="D287" s="559" t="s">
        <v>87</v>
      </c>
      <c r="E287" s="561">
        <v>0.1</v>
      </c>
      <c r="F287" s="552">
        <v>2006</v>
      </c>
      <c r="G287" s="562">
        <v>0.5</v>
      </c>
      <c r="H287" s="563"/>
      <c r="I287" s="563"/>
      <c r="J287" s="563"/>
      <c r="K287" s="563"/>
      <c r="L287" s="564"/>
      <c r="M287" s="565"/>
      <c r="N287" s="562"/>
      <c r="O287" s="548"/>
      <c r="P287" s="549"/>
      <c r="Q287" s="548"/>
      <c r="R287" s="548"/>
    </row>
    <row r="288" spans="1:18" s="550" customFormat="1" x14ac:dyDescent="0.55000000000000004">
      <c r="A288" s="548"/>
      <c r="D288" s="559" t="s">
        <v>119</v>
      </c>
      <c r="E288" s="561">
        <v>0.2</v>
      </c>
      <c r="F288" s="552">
        <v>2007</v>
      </c>
      <c r="G288" s="562">
        <v>0.5</v>
      </c>
      <c r="H288" s="563"/>
      <c r="I288" s="563"/>
      <c r="J288" s="563"/>
      <c r="K288" s="563"/>
      <c r="L288" s="564"/>
      <c r="M288" s="565"/>
      <c r="N288" s="562"/>
      <c r="O288" s="548"/>
      <c r="P288" s="549"/>
      <c r="Q288" s="548"/>
      <c r="R288" s="548"/>
    </row>
    <row r="289" spans="1:18" s="550" customFormat="1" x14ac:dyDescent="0.55000000000000004">
      <c r="A289" s="548"/>
      <c r="D289" s="559" t="s">
        <v>120</v>
      </c>
      <c r="E289" s="561">
        <v>0.25</v>
      </c>
      <c r="F289" s="552">
        <v>2008</v>
      </c>
      <c r="G289" s="562">
        <v>0.5</v>
      </c>
      <c r="H289" s="563"/>
      <c r="I289" s="563"/>
      <c r="J289" s="563"/>
      <c r="K289" s="563"/>
      <c r="L289" s="564"/>
      <c r="M289" s="565"/>
      <c r="N289" s="562"/>
      <c r="O289" s="548"/>
      <c r="P289" s="549"/>
      <c r="Q289" s="548"/>
      <c r="R289" s="548"/>
    </row>
    <row r="290" spans="1:18" s="550" customFormat="1" x14ac:dyDescent="0.55000000000000004">
      <c r="A290" s="548"/>
      <c r="D290" s="559" t="s">
        <v>121</v>
      </c>
      <c r="E290" s="561">
        <v>0.4</v>
      </c>
      <c r="F290" s="552">
        <v>2009</v>
      </c>
      <c r="G290" s="562">
        <v>0.5</v>
      </c>
      <c r="H290" s="563"/>
      <c r="I290" s="563"/>
      <c r="J290" s="563"/>
      <c r="K290" s="563"/>
      <c r="L290" s="564"/>
      <c r="M290" s="565"/>
      <c r="N290" s="562"/>
      <c r="O290" s="548"/>
      <c r="P290" s="549"/>
      <c r="Q290" s="548"/>
      <c r="R290" s="548"/>
    </row>
    <row r="291" spans="1:18" s="550" customFormat="1" x14ac:dyDescent="0.55000000000000004">
      <c r="A291" s="548"/>
      <c r="D291" s="559" t="s">
        <v>122</v>
      </c>
      <c r="E291" s="561">
        <v>0.45</v>
      </c>
      <c r="F291" s="552">
        <v>2010</v>
      </c>
      <c r="G291" s="562">
        <v>0.6</v>
      </c>
      <c r="H291" s="563"/>
      <c r="I291" s="563"/>
      <c r="J291" s="563"/>
      <c r="K291" s="563"/>
      <c r="L291" s="564"/>
      <c r="M291" s="565"/>
      <c r="N291" s="562"/>
      <c r="O291" s="548"/>
      <c r="P291" s="549"/>
      <c r="Q291" s="548"/>
      <c r="R291" s="548"/>
    </row>
    <row r="292" spans="1:18" s="550" customFormat="1" x14ac:dyDescent="0.55000000000000004">
      <c r="A292" s="548"/>
      <c r="D292" s="559" t="s">
        <v>451</v>
      </c>
      <c r="E292" s="561">
        <f>(E291*0.121)+E291</f>
        <v>0.50445000000000007</v>
      </c>
      <c r="F292" s="552">
        <v>2011</v>
      </c>
      <c r="G292" s="562">
        <v>0.6</v>
      </c>
      <c r="H292" s="563"/>
      <c r="I292" s="563"/>
      <c r="J292" s="563"/>
      <c r="K292" s="563"/>
      <c r="L292" s="564"/>
      <c r="M292" s="565"/>
      <c r="N292" s="562"/>
      <c r="O292" s="548"/>
      <c r="P292" s="549"/>
      <c r="Q292" s="548"/>
      <c r="R292" s="548"/>
    </row>
    <row r="293" spans="1:18" s="550" customFormat="1" x14ac:dyDescent="0.45">
      <c r="A293" s="548"/>
      <c r="D293" s="566" t="s">
        <v>123</v>
      </c>
      <c r="E293" s="561">
        <v>0.1</v>
      </c>
      <c r="F293" s="552">
        <v>2012</v>
      </c>
      <c r="G293" s="562">
        <v>0.6</v>
      </c>
      <c r="H293" s="563"/>
      <c r="I293" s="563"/>
      <c r="J293" s="563"/>
      <c r="K293" s="563"/>
      <c r="L293" s="564"/>
      <c r="M293" s="565"/>
      <c r="N293" s="562"/>
      <c r="O293" s="548"/>
      <c r="P293" s="549"/>
      <c r="Q293" s="548"/>
      <c r="R293" s="548"/>
    </row>
    <row r="294" spans="1:18" s="550" customFormat="1" x14ac:dyDescent="0.45">
      <c r="A294" s="548"/>
      <c r="D294" s="566" t="s">
        <v>124</v>
      </c>
      <c r="E294" s="561">
        <v>0.2</v>
      </c>
      <c r="F294" s="552">
        <v>2013</v>
      </c>
      <c r="G294" s="562">
        <v>0.6</v>
      </c>
      <c r="H294" s="563"/>
      <c r="I294" s="563"/>
      <c r="J294" s="563"/>
      <c r="K294" s="563"/>
      <c r="L294" s="564"/>
      <c r="M294" s="565"/>
      <c r="N294" s="562"/>
      <c r="O294" s="548"/>
      <c r="P294" s="549"/>
      <c r="Q294" s="548"/>
      <c r="R294" s="548"/>
    </row>
    <row r="295" spans="1:18" s="550" customFormat="1" x14ac:dyDescent="0.45">
      <c r="A295" s="548"/>
      <c r="D295" s="566" t="s">
        <v>544</v>
      </c>
      <c r="E295" s="561">
        <v>0.25</v>
      </c>
      <c r="F295" s="552">
        <v>2014</v>
      </c>
      <c r="G295" s="562">
        <v>0.6</v>
      </c>
      <c r="H295" s="563"/>
      <c r="I295" s="563"/>
      <c r="J295" s="563"/>
      <c r="K295" s="563"/>
      <c r="L295" s="564"/>
      <c r="M295" s="565"/>
      <c r="N295" s="562"/>
      <c r="O295" s="548"/>
      <c r="P295" s="549"/>
      <c r="Q295" s="548"/>
      <c r="R295" s="548"/>
    </row>
    <row r="296" spans="1:18" s="550" customFormat="1" x14ac:dyDescent="0.45">
      <c r="A296" s="548"/>
      <c r="D296" s="566" t="s">
        <v>545</v>
      </c>
      <c r="E296" s="561">
        <v>0.4</v>
      </c>
      <c r="F296" s="552">
        <v>2015</v>
      </c>
      <c r="G296" s="562">
        <v>0.7</v>
      </c>
      <c r="H296" s="563"/>
      <c r="I296" s="563"/>
      <c r="J296" s="563"/>
      <c r="K296" s="563"/>
      <c r="L296" s="564"/>
      <c r="M296" s="565"/>
      <c r="N296" s="562"/>
      <c r="O296" s="548"/>
      <c r="P296" s="549"/>
      <c r="Q296" s="548"/>
      <c r="R296" s="548"/>
    </row>
    <row r="297" spans="1:18" s="550" customFormat="1" x14ac:dyDescent="0.45">
      <c r="A297" s="548"/>
      <c r="D297" s="566" t="s">
        <v>546</v>
      </c>
      <c r="E297" s="561">
        <v>0.45</v>
      </c>
      <c r="F297" s="552">
        <v>2016</v>
      </c>
      <c r="G297" s="562">
        <v>0.7</v>
      </c>
      <c r="H297" s="563"/>
      <c r="I297" s="563"/>
      <c r="J297" s="563"/>
      <c r="K297" s="563"/>
      <c r="L297" s="564"/>
      <c r="M297" s="565"/>
      <c r="N297" s="562"/>
      <c r="O297" s="548"/>
      <c r="P297" s="549"/>
      <c r="Q297" s="548"/>
      <c r="R297" s="548"/>
    </row>
    <row r="298" spans="1:18" s="550" customFormat="1" x14ac:dyDescent="0.45">
      <c r="A298" s="548"/>
      <c r="D298" s="566" t="s">
        <v>547</v>
      </c>
      <c r="E298" s="561">
        <f>(E297*0.121)+E297</f>
        <v>0.50445000000000007</v>
      </c>
      <c r="F298" s="552">
        <v>2017</v>
      </c>
      <c r="G298" s="562">
        <v>0.7</v>
      </c>
      <c r="H298" s="563"/>
      <c r="I298" s="563"/>
      <c r="J298" s="563"/>
      <c r="K298" s="563"/>
      <c r="L298" s="564"/>
      <c r="M298" s="565"/>
      <c r="N298" s="562"/>
      <c r="O298" s="548"/>
      <c r="P298" s="549"/>
      <c r="Q298" s="548"/>
      <c r="R298" s="548"/>
    </row>
    <row r="299" spans="1:18" s="550" customFormat="1" x14ac:dyDescent="0.45">
      <c r="A299" s="548"/>
      <c r="D299" s="566" t="s">
        <v>125</v>
      </c>
      <c r="E299" s="561">
        <v>0.38</v>
      </c>
      <c r="F299" s="552">
        <v>2018</v>
      </c>
      <c r="G299" s="562">
        <v>0.7</v>
      </c>
      <c r="H299" s="563"/>
      <c r="I299" s="563"/>
      <c r="J299" s="563"/>
      <c r="K299" s="563"/>
      <c r="L299" s="564"/>
      <c r="M299" s="565"/>
      <c r="N299" s="562"/>
      <c r="O299" s="548"/>
      <c r="P299" s="549"/>
      <c r="Q299" s="548"/>
      <c r="R299" s="548"/>
    </row>
    <row r="300" spans="1:18" s="550" customFormat="1" x14ac:dyDescent="0.45">
      <c r="A300" s="548"/>
      <c r="D300" s="566" t="s">
        <v>126</v>
      </c>
      <c r="E300" s="561">
        <v>0.41</v>
      </c>
      <c r="F300" s="552">
        <v>2019</v>
      </c>
      <c r="G300" s="562">
        <v>0.7</v>
      </c>
      <c r="H300" s="563"/>
      <c r="I300" s="563"/>
      <c r="J300" s="563"/>
      <c r="K300" s="563"/>
      <c r="L300" s="564"/>
      <c r="M300" s="565"/>
      <c r="N300" s="562"/>
      <c r="O300" s="548"/>
      <c r="P300" s="549"/>
      <c r="Q300" s="548"/>
      <c r="R300" s="548"/>
    </row>
    <row r="301" spans="1:18" s="550" customFormat="1" x14ac:dyDescent="0.45">
      <c r="A301" s="548"/>
      <c r="D301" s="566" t="s">
        <v>127</v>
      </c>
      <c r="E301" s="561">
        <v>0.44</v>
      </c>
      <c r="F301" s="552">
        <v>2020</v>
      </c>
      <c r="G301" s="562">
        <v>0.8</v>
      </c>
      <c r="H301" s="563"/>
      <c r="I301" s="563"/>
      <c r="J301" s="563"/>
      <c r="K301" s="563"/>
      <c r="L301" s="564"/>
      <c r="M301" s="565"/>
      <c r="N301" s="562"/>
      <c r="O301" s="548"/>
      <c r="P301" s="549"/>
      <c r="Q301" s="548"/>
      <c r="R301" s="548"/>
    </row>
    <row r="302" spans="1:18" s="550" customFormat="1" x14ac:dyDescent="0.45">
      <c r="A302" s="548"/>
      <c r="D302" s="566" t="s">
        <v>128</v>
      </c>
      <c r="E302" s="561">
        <v>0.5</v>
      </c>
      <c r="F302" s="552">
        <v>2021</v>
      </c>
      <c r="G302" s="562">
        <v>0.8</v>
      </c>
      <c r="H302" s="563"/>
      <c r="I302" s="563"/>
      <c r="J302" s="563"/>
      <c r="K302" s="563"/>
      <c r="L302" s="564"/>
      <c r="M302" s="565"/>
      <c r="N302" s="562"/>
      <c r="O302" s="548"/>
      <c r="P302" s="549"/>
      <c r="Q302" s="548"/>
      <c r="R302" s="548"/>
    </row>
    <row r="303" spans="1:18" s="550" customFormat="1" x14ac:dyDescent="0.45">
      <c r="A303" s="548"/>
      <c r="D303" s="566" t="s">
        <v>129</v>
      </c>
      <c r="E303" s="561">
        <v>0.35</v>
      </c>
      <c r="F303" s="552">
        <v>2022</v>
      </c>
      <c r="G303" s="562">
        <v>0.8</v>
      </c>
      <c r="H303" s="563"/>
      <c r="I303" s="563"/>
      <c r="J303" s="563"/>
      <c r="K303" s="563"/>
      <c r="L303" s="564"/>
      <c r="M303" s="565"/>
      <c r="N303" s="562"/>
      <c r="O303" s="548"/>
      <c r="P303" s="549"/>
      <c r="Q303" s="548"/>
      <c r="R303" s="548"/>
    </row>
    <row r="304" spans="1:18" s="550" customFormat="1" x14ac:dyDescent="0.45">
      <c r="A304" s="548"/>
      <c r="D304" s="566" t="s">
        <v>130</v>
      </c>
      <c r="E304" s="561">
        <v>0.3</v>
      </c>
      <c r="F304" s="552">
        <v>2023</v>
      </c>
      <c r="G304" s="562">
        <v>0.8</v>
      </c>
      <c r="H304" s="563"/>
      <c r="I304" s="563"/>
      <c r="J304" s="563"/>
      <c r="K304" s="563"/>
      <c r="L304" s="564"/>
      <c r="M304" s="565"/>
      <c r="N304" s="562"/>
      <c r="O304" s="548"/>
      <c r="P304" s="549"/>
      <c r="Q304" s="548"/>
      <c r="R304" s="548"/>
    </row>
    <row r="305" spans="1:18" s="550" customFormat="1" x14ac:dyDescent="0.45">
      <c r="A305" s="548"/>
      <c r="D305" s="566" t="s">
        <v>131</v>
      </c>
      <c r="E305" s="561">
        <v>0.4</v>
      </c>
      <c r="F305" s="552">
        <v>2024</v>
      </c>
      <c r="G305" s="562">
        <v>0.8</v>
      </c>
      <c r="H305" s="563"/>
      <c r="I305" s="563"/>
      <c r="J305" s="563"/>
      <c r="K305" s="563"/>
      <c r="L305" s="564"/>
      <c r="M305" s="565"/>
      <c r="N305" s="562"/>
      <c r="O305" s="548"/>
      <c r="P305" s="549"/>
      <c r="Q305" s="548"/>
      <c r="R305" s="548"/>
    </row>
    <row r="306" spans="1:18" s="550" customFormat="1" x14ac:dyDescent="0.45">
      <c r="A306" s="548"/>
      <c r="D306" s="566" t="s">
        <v>132</v>
      </c>
      <c r="E306" s="561">
        <v>0.44</v>
      </c>
      <c r="F306" s="552">
        <v>2026</v>
      </c>
      <c r="G306" s="562">
        <v>0.9</v>
      </c>
      <c r="H306" s="563"/>
      <c r="I306" s="563"/>
      <c r="J306" s="563"/>
      <c r="K306" s="563"/>
      <c r="L306" s="564"/>
      <c r="M306" s="565"/>
      <c r="N306" s="562"/>
      <c r="O306" s="548"/>
      <c r="P306" s="549"/>
      <c r="Q306" s="548"/>
      <c r="R306" s="548"/>
    </row>
    <row r="307" spans="1:18" s="550" customFormat="1" x14ac:dyDescent="0.45">
      <c r="A307" s="548"/>
      <c r="D307" s="566" t="s">
        <v>133</v>
      </c>
      <c r="E307" s="561">
        <v>0.48</v>
      </c>
      <c r="F307" s="552">
        <v>2026</v>
      </c>
      <c r="G307" s="562">
        <v>0.9</v>
      </c>
      <c r="H307" s="563"/>
      <c r="I307" s="563"/>
      <c r="J307" s="563"/>
      <c r="K307" s="563"/>
      <c r="L307" s="564"/>
      <c r="M307" s="565"/>
      <c r="N307" s="562"/>
      <c r="O307" s="548"/>
      <c r="P307" s="549"/>
      <c r="Q307" s="548"/>
      <c r="R307" s="548"/>
    </row>
    <row r="308" spans="1:18" s="550" customFormat="1" x14ac:dyDescent="0.45">
      <c r="A308" s="548"/>
      <c r="D308" s="566" t="s">
        <v>134</v>
      </c>
      <c r="E308" s="561">
        <v>0.56000000000000005</v>
      </c>
      <c r="F308" s="552">
        <v>2027</v>
      </c>
      <c r="G308" s="562">
        <v>0.9</v>
      </c>
      <c r="H308" s="563"/>
      <c r="I308" s="563"/>
      <c r="J308" s="563"/>
      <c r="K308" s="563"/>
      <c r="L308" s="564"/>
      <c r="M308" s="565"/>
      <c r="N308" s="562"/>
      <c r="O308" s="548"/>
      <c r="P308" s="549"/>
      <c r="Q308" s="548"/>
      <c r="R308" s="548"/>
    </row>
    <row r="309" spans="1:18" s="550" customFormat="1" x14ac:dyDescent="0.45">
      <c r="A309" s="567"/>
      <c r="D309" s="566" t="s">
        <v>135</v>
      </c>
      <c r="E309" s="561">
        <v>0.25</v>
      </c>
      <c r="F309" s="552">
        <v>2028</v>
      </c>
      <c r="G309" s="562">
        <v>0.9</v>
      </c>
      <c r="H309" s="563"/>
      <c r="I309" s="563"/>
      <c r="J309" s="563"/>
      <c r="K309" s="563"/>
      <c r="L309" s="564"/>
      <c r="M309" s="565"/>
      <c r="N309" s="562"/>
      <c r="O309" s="548"/>
      <c r="P309" s="549"/>
      <c r="Q309" s="548"/>
      <c r="R309" s="548"/>
    </row>
    <row r="310" spans="1:18" s="550" customFormat="1" x14ac:dyDescent="0.45">
      <c r="A310" s="548"/>
      <c r="D310" s="566" t="s">
        <v>136</v>
      </c>
      <c r="E310" s="561">
        <v>0.35</v>
      </c>
      <c r="F310" s="552">
        <v>2029</v>
      </c>
      <c r="G310" s="562">
        <v>0.9</v>
      </c>
      <c r="H310" s="563"/>
      <c r="I310" s="563"/>
      <c r="J310" s="563"/>
      <c r="K310" s="563"/>
      <c r="L310" s="564"/>
      <c r="M310" s="565"/>
      <c r="N310" s="562"/>
      <c r="O310" s="568"/>
      <c r="P310" s="569"/>
      <c r="Q310" s="568"/>
      <c r="R310" s="568"/>
    </row>
    <row r="311" spans="1:18" s="550" customFormat="1" x14ac:dyDescent="0.45">
      <c r="A311" s="548"/>
      <c r="D311" s="566" t="s">
        <v>137</v>
      </c>
      <c r="E311" s="561">
        <v>0.37</v>
      </c>
      <c r="F311" s="552">
        <v>2030</v>
      </c>
      <c r="G311" s="562">
        <v>0.9</v>
      </c>
      <c r="H311" s="563"/>
      <c r="I311" s="563"/>
      <c r="J311" s="563"/>
      <c r="K311" s="563"/>
      <c r="L311" s="564"/>
      <c r="M311" s="565"/>
      <c r="N311" s="562"/>
      <c r="O311" s="568"/>
      <c r="P311" s="569"/>
      <c r="Q311" s="568"/>
      <c r="R311" s="568"/>
    </row>
    <row r="312" spans="1:18" s="550" customFormat="1" x14ac:dyDescent="0.45">
      <c r="A312" s="548"/>
      <c r="D312" s="566" t="s">
        <v>138</v>
      </c>
      <c r="E312" s="561">
        <v>0.4</v>
      </c>
      <c r="F312" s="552">
        <v>2031</v>
      </c>
      <c r="G312" s="562">
        <v>0.9</v>
      </c>
      <c r="H312" s="563"/>
      <c r="I312" s="563"/>
      <c r="J312" s="563"/>
      <c r="K312" s="563"/>
      <c r="L312" s="564"/>
      <c r="M312" s="565"/>
      <c r="N312" s="562"/>
      <c r="O312" s="568"/>
      <c r="P312" s="569"/>
      <c r="Q312" s="568"/>
      <c r="R312" s="568"/>
    </row>
    <row r="313" spans="1:18" s="550" customFormat="1" x14ac:dyDescent="0.45">
      <c r="A313" s="548"/>
      <c r="D313" s="566" t="s">
        <v>139</v>
      </c>
      <c r="E313" s="561">
        <v>0.43</v>
      </c>
      <c r="F313" s="552">
        <v>2032</v>
      </c>
      <c r="G313" s="562">
        <v>0.9</v>
      </c>
      <c r="H313" s="563"/>
      <c r="I313" s="563"/>
      <c r="J313" s="563"/>
      <c r="K313" s="563"/>
      <c r="L313" s="564"/>
      <c r="M313" s="565"/>
      <c r="N313" s="562"/>
      <c r="O313" s="548"/>
      <c r="P313" s="549"/>
      <c r="Q313" s="548"/>
      <c r="R313" s="548"/>
    </row>
    <row r="314" spans="1:18" s="550" customFormat="1" x14ac:dyDescent="0.45">
      <c r="A314" s="548"/>
      <c r="D314" s="566" t="s">
        <v>421</v>
      </c>
      <c r="E314" s="561">
        <v>0.46</v>
      </c>
      <c r="F314" s="552">
        <v>2033</v>
      </c>
      <c r="G314" s="562">
        <v>0.9</v>
      </c>
      <c r="H314" s="563"/>
      <c r="I314" s="563"/>
      <c r="J314" s="563"/>
      <c r="K314" s="563"/>
      <c r="L314" s="564"/>
      <c r="M314" s="565"/>
      <c r="N314" s="570"/>
      <c r="O314" s="548"/>
      <c r="P314" s="549"/>
      <c r="Q314" s="548"/>
      <c r="R314" s="548"/>
    </row>
    <row r="315" spans="1:18" s="550" customFormat="1" x14ac:dyDescent="0.45">
      <c r="A315" s="548"/>
      <c r="D315" s="566" t="s">
        <v>422</v>
      </c>
      <c r="E315" s="561">
        <v>0.49</v>
      </c>
      <c r="F315" s="552">
        <v>2034</v>
      </c>
      <c r="G315" s="562">
        <v>0.9</v>
      </c>
      <c r="H315" s="563"/>
      <c r="I315" s="563"/>
      <c r="J315" s="563"/>
      <c r="K315" s="563"/>
      <c r="L315" s="564"/>
      <c r="M315" s="565"/>
      <c r="N315" s="570"/>
      <c r="O315" s="548"/>
      <c r="P315" s="549"/>
      <c r="Q315" s="548"/>
      <c r="R315" s="548"/>
    </row>
    <row r="316" spans="1:18" s="550" customFormat="1" x14ac:dyDescent="0.45">
      <c r="A316" s="548"/>
      <c r="D316" s="566" t="s">
        <v>423</v>
      </c>
      <c r="E316" s="561">
        <v>0.52</v>
      </c>
      <c r="F316" s="552">
        <v>2035</v>
      </c>
      <c r="G316" s="562">
        <v>0.9</v>
      </c>
      <c r="H316" s="563"/>
      <c r="I316" s="563"/>
      <c r="J316" s="563"/>
      <c r="K316" s="563"/>
      <c r="L316" s="564"/>
      <c r="M316" s="565"/>
      <c r="N316" s="570"/>
      <c r="O316" s="548"/>
      <c r="P316" s="549"/>
      <c r="Q316" s="548"/>
      <c r="R316" s="548"/>
    </row>
    <row r="317" spans="1:18" s="550" customFormat="1" x14ac:dyDescent="0.45">
      <c r="A317" s="548"/>
      <c r="D317" s="566" t="s">
        <v>424</v>
      </c>
      <c r="E317" s="561">
        <v>0.55000000000000004</v>
      </c>
      <c r="F317" s="552">
        <v>2036</v>
      </c>
      <c r="G317" s="562">
        <v>0.9</v>
      </c>
      <c r="H317" s="563"/>
      <c r="I317" s="548"/>
      <c r="J317" s="548"/>
      <c r="K317" s="555"/>
      <c r="L317" s="548"/>
      <c r="M317" s="565"/>
      <c r="N317" s="570"/>
      <c r="O317" s="548"/>
      <c r="P317" s="549"/>
      <c r="Q317" s="548"/>
      <c r="R317" s="548"/>
    </row>
    <row r="318" spans="1:18" s="550" customFormat="1" x14ac:dyDescent="0.45">
      <c r="A318" s="548"/>
      <c r="D318" s="566" t="s">
        <v>425</v>
      </c>
      <c r="E318" s="561">
        <v>0.57999999999999996</v>
      </c>
      <c r="F318" s="552">
        <v>2037</v>
      </c>
      <c r="G318" s="562">
        <v>0.9</v>
      </c>
      <c r="H318" s="563"/>
      <c r="I318" s="548"/>
      <c r="J318" s="548"/>
      <c r="K318" s="555"/>
      <c r="L318" s="548"/>
      <c r="M318" s="565"/>
      <c r="N318" s="570"/>
      <c r="O318" s="548"/>
      <c r="P318" s="549"/>
      <c r="Q318" s="548"/>
      <c r="R318" s="548"/>
    </row>
    <row r="319" spans="1:18" s="550" customFormat="1" x14ac:dyDescent="0.45">
      <c r="A319" s="548"/>
      <c r="D319" s="566" t="s">
        <v>426</v>
      </c>
      <c r="E319" s="561">
        <v>0.61</v>
      </c>
      <c r="F319" s="552">
        <v>2038</v>
      </c>
      <c r="G319" s="562">
        <v>0.9</v>
      </c>
      <c r="H319" s="563"/>
      <c r="I319" s="548"/>
      <c r="J319" s="548"/>
      <c r="K319" s="555"/>
      <c r="L319" s="548"/>
      <c r="M319" s="565"/>
      <c r="N319" s="570"/>
      <c r="O319" s="548"/>
      <c r="P319" s="549"/>
      <c r="Q319" s="548"/>
      <c r="R319" s="548"/>
    </row>
    <row r="320" spans="1:18" s="550" customFormat="1" x14ac:dyDescent="0.45">
      <c r="A320" s="548"/>
      <c r="D320" s="566" t="s">
        <v>427</v>
      </c>
      <c r="E320" s="561">
        <v>0.64</v>
      </c>
      <c r="F320" s="552">
        <v>2039</v>
      </c>
      <c r="G320" s="562">
        <v>0.9</v>
      </c>
      <c r="H320" s="563"/>
      <c r="I320" s="548"/>
      <c r="J320" s="548"/>
      <c r="K320" s="555"/>
      <c r="L320" s="548"/>
      <c r="M320" s="565"/>
      <c r="N320" s="570"/>
      <c r="O320" s="548"/>
      <c r="P320" s="549"/>
      <c r="Q320" s="548"/>
      <c r="R320" s="548"/>
    </row>
    <row r="321" spans="1:18" s="550" customFormat="1" x14ac:dyDescent="0.45">
      <c r="A321" s="548"/>
      <c r="D321" s="566" t="s">
        <v>428</v>
      </c>
      <c r="E321" s="561">
        <v>0.67</v>
      </c>
      <c r="F321" s="552">
        <v>2040</v>
      </c>
      <c r="G321" s="562">
        <v>0.9</v>
      </c>
      <c r="H321" s="563"/>
      <c r="I321" s="548"/>
      <c r="J321" s="548"/>
      <c r="K321" s="555"/>
      <c r="L321" s="548"/>
      <c r="M321" s="565"/>
      <c r="N321" s="570"/>
      <c r="O321" s="548"/>
      <c r="P321" s="549"/>
      <c r="Q321" s="548"/>
      <c r="R321" s="548"/>
    </row>
    <row r="322" spans="1:18" s="550" customFormat="1" x14ac:dyDescent="0.45">
      <c r="A322" s="548"/>
      <c r="D322" s="566" t="s">
        <v>429</v>
      </c>
      <c r="E322" s="561">
        <v>0.7</v>
      </c>
      <c r="F322" s="552">
        <v>2041</v>
      </c>
      <c r="G322" s="562">
        <v>0.9</v>
      </c>
      <c r="H322" s="563"/>
      <c r="I322" s="548"/>
      <c r="J322" s="548"/>
      <c r="K322" s="555"/>
      <c r="L322" s="548"/>
      <c r="M322" s="565"/>
      <c r="N322" s="570"/>
      <c r="O322" s="548"/>
      <c r="P322" s="549"/>
      <c r="Q322" s="548"/>
      <c r="R322" s="548"/>
    </row>
    <row r="323" spans="1:18" s="550" customFormat="1" x14ac:dyDescent="0.45">
      <c r="A323" s="548"/>
      <c r="D323" s="566" t="s">
        <v>430</v>
      </c>
      <c r="E323" s="561">
        <v>0.73</v>
      </c>
      <c r="F323" s="552">
        <v>2042</v>
      </c>
      <c r="G323" s="562">
        <v>0.9</v>
      </c>
      <c r="H323" s="563"/>
      <c r="I323" s="548"/>
      <c r="J323" s="548"/>
      <c r="K323" s="555"/>
      <c r="L323" s="548"/>
      <c r="M323" s="565"/>
      <c r="N323" s="570"/>
      <c r="O323" s="548"/>
      <c r="P323" s="549"/>
      <c r="Q323" s="548"/>
      <c r="R323" s="548"/>
    </row>
    <row r="324" spans="1:18" s="550" customFormat="1" x14ac:dyDescent="0.45">
      <c r="A324" s="548"/>
      <c r="D324" s="566" t="s">
        <v>431</v>
      </c>
      <c r="E324" s="561">
        <v>0.76</v>
      </c>
      <c r="F324" s="552">
        <v>2043</v>
      </c>
      <c r="G324" s="562">
        <v>0.9</v>
      </c>
      <c r="H324" s="563"/>
      <c r="I324" s="548"/>
      <c r="J324" s="548"/>
      <c r="K324" s="555"/>
      <c r="L324" s="548"/>
      <c r="M324" s="565"/>
      <c r="N324" s="570"/>
      <c r="O324" s="548"/>
      <c r="P324" s="549"/>
      <c r="Q324" s="548"/>
      <c r="R324" s="548"/>
    </row>
    <row r="325" spans="1:18" s="550" customFormat="1" x14ac:dyDescent="0.45">
      <c r="A325" s="548"/>
      <c r="D325" s="566" t="s">
        <v>432</v>
      </c>
      <c r="E325" s="561">
        <v>0.79</v>
      </c>
      <c r="F325" s="552">
        <v>2044</v>
      </c>
      <c r="G325" s="562">
        <v>0.9</v>
      </c>
      <c r="H325" s="563"/>
      <c r="I325" s="548"/>
      <c r="J325" s="548"/>
      <c r="K325" s="555"/>
      <c r="L325" s="548"/>
      <c r="M325" s="565"/>
      <c r="N325" s="570"/>
      <c r="O325" s="548"/>
      <c r="P325" s="549"/>
      <c r="Q325" s="548"/>
      <c r="R325" s="548"/>
    </row>
    <row r="326" spans="1:18" s="550" customFormat="1" x14ac:dyDescent="0.45">
      <c r="A326" s="548"/>
      <c r="D326" s="566" t="s">
        <v>433</v>
      </c>
      <c r="E326" s="561">
        <v>0.82</v>
      </c>
      <c r="F326" s="552">
        <v>2045</v>
      </c>
      <c r="G326" s="562">
        <v>0.9</v>
      </c>
      <c r="H326" s="563"/>
      <c r="I326" s="548"/>
      <c r="J326" s="548"/>
      <c r="K326" s="555"/>
      <c r="L326" s="548"/>
      <c r="M326" s="565"/>
      <c r="N326" s="570"/>
      <c r="O326" s="548"/>
      <c r="P326" s="549"/>
      <c r="Q326" s="548"/>
      <c r="R326" s="548"/>
    </row>
    <row r="327" spans="1:18" s="550" customFormat="1" x14ac:dyDescent="0.45">
      <c r="A327" s="548"/>
      <c r="D327" s="566" t="s">
        <v>434</v>
      </c>
      <c r="E327" s="561">
        <v>0.85</v>
      </c>
      <c r="F327" s="552">
        <v>2046</v>
      </c>
      <c r="G327" s="562">
        <v>0.9</v>
      </c>
      <c r="H327" s="563"/>
      <c r="I327" s="548"/>
      <c r="J327" s="548"/>
      <c r="K327" s="555"/>
      <c r="L327" s="548"/>
      <c r="M327" s="565"/>
      <c r="N327" s="570"/>
      <c r="O327" s="548"/>
      <c r="P327" s="549"/>
      <c r="Q327" s="548"/>
      <c r="R327" s="548"/>
    </row>
    <row r="328" spans="1:18" s="550" customFormat="1" x14ac:dyDescent="0.45">
      <c r="A328" s="548"/>
      <c r="D328" s="566" t="s">
        <v>435</v>
      </c>
      <c r="E328" s="561">
        <v>0.88</v>
      </c>
      <c r="H328" s="563"/>
      <c r="I328" s="548"/>
      <c r="J328" s="548"/>
      <c r="K328" s="555"/>
      <c r="L328" s="548"/>
      <c r="M328" s="565"/>
      <c r="N328" s="570"/>
      <c r="O328" s="548"/>
      <c r="P328" s="549"/>
      <c r="Q328" s="548"/>
      <c r="R328" s="548"/>
    </row>
    <row r="329" spans="1:18" s="550" customFormat="1" x14ac:dyDescent="0.45">
      <c r="A329" s="548"/>
      <c r="D329" s="566" t="s">
        <v>436</v>
      </c>
      <c r="E329" s="561">
        <v>0.91</v>
      </c>
      <c r="H329" s="563"/>
      <c r="I329" s="548"/>
      <c r="J329" s="548"/>
      <c r="K329" s="555"/>
      <c r="L329" s="548"/>
      <c r="M329" s="565"/>
      <c r="N329" s="570"/>
      <c r="O329" s="548"/>
      <c r="P329" s="549"/>
      <c r="Q329" s="548"/>
      <c r="R329" s="548"/>
    </row>
    <row r="330" spans="1:18" s="550" customFormat="1" x14ac:dyDescent="0.45">
      <c r="A330" s="548"/>
      <c r="D330" s="566" t="s">
        <v>437</v>
      </c>
      <c r="E330" s="561">
        <v>0.94</v>
      </c>
      <c r="H330" s="563"/>
      <c r="I330" s="548"/>
      <c r="J330" s="548"/>
      <c r="K330" s="555"/>
      <c r="L330" s="548"/>
      <c r="M330" s="565"/>
      <c r="N330" s="570"/>
      <c r="O330" s="548"/>
      <c r="P330" s="549"/>
      <c r="Q330" s="548"/>
      <c r="R330" s="548"/>
    </row>
    <row r="331" spans="1:18" s="550" customFormat="1" x14ac:dyDescent="0.45">
      <c r="A331" s="548"/>
      <c r="D331" s="566" t="s">
        <v>438</v>
      </c>
      <c r="E331" s="561">
        <v>0.97</v>
      </c>
      <c r="H331" s="563"/>
      <c r="I331" s="548"/>
      <c r="J331" s="548"/>
      <c r="K331" s="555"/>
      <c r="L331" s="548"/>
      <c r="M331" s="565"/>
      <c r="N331" s="570"/>
      <c r="O331" s="548"/>
      <c r="P331" s="549"/>
      <c r="Q331" s="548"/>
      <c r="R331" s="548"/>
    </row>
    <row r="332" spans="1:18" s="550" customFormat="1" ht="12.9" x14ac:dyDescent="0.5">
      <c r="A332" s="548"/>
      <c r="D332" s="566" t="s">
        <v>439</v>
      </c>
      <c r="E332" s="561">
        <v>1</v>
      </c>
      <c r="H332" s="571"/>
      <c r="I332" s="572"/>
      <c r="J332" s="548"/>
      <c r="K332" s="555"/>
      <c r="L332" s="548"/>
      <c r="N332" s="570"/>
      <c r="O332" s="548"/>
      <c r="P332" s="549"/>
      <c r="Q332" s="548"/>
      <c r="R332" s="548"/>
    </row>
    <row r="333" spans="1:18" s="550" customFormat="1" ht="12.9" x14ac:dyDescent="0.5">
      <c r="A333" s="548"/>
      <c r="D333" s="566" t="s">
        <v>440</v>
      </c>
      <c r="E333" s="561">
        <v>1.03</v>
      </c>
      <c r="H333" s="571"/>
      <c r="I333" s="572"/>
      <c r="J333" s="548"/>
      <c r="K333" s="555"/>
      <c r="L333" s="548"/>
      <c r="N333" s="570"/>
      <c r="O333" s="548"/>
      <c r="P333" s="549"/>
      <c r="Q333" s="548"/>
      <c r="R333" s="548"/>
    </row>
    <row r="334" spans="1:18" s="550" customFormat="1" ht="12.9" x14ac:dyDescent="0.5">
      <c r="A334" s="548"/>
      <c r="D334" s="566" t="s">
        <v>441</v>
      </c>
      <c r="E334" s="561">
        <v>1.06</v>
      </c>
      <c r="H334" s="573"/>
      <c r="I334" s="572"/>
      <c r="J334" s="548"/>
      <c r="K334" s="555"/>
      <c r="L334" s="548"/>
      <c r="N334" s="570"/>
      <c r="O334" s="548"/>
      <c r="P334" s="549"/>
      <c r="Q334" s="548"/>
      <c r="R334" s="548"/>
    </row>
    <row r="335" spans="1:18" s="550" customFormat="1" ht="12.9" x14ac:dyDescent="0.5">
      <c r="A335" s="548"/>
      <c r="D335" s="566" t="s">
        <v>442</v>
      </c>
      <c r="E335" s="561">
        <v>1.0900000000000001</v>
      </c>
      <c r="H335" s="573"/>
      <c r="I335" s="572"/>
      <c r="J335" s="548"/>
      <c r="K335" s="555"/>
      <c r="L335" s="548"/>
      <c r="N335" s="570"/>
      <c r="O335" s="548"/>
      <c r="P335" s="549"/>
      <c r="Q335" s="548"/>
      <c r="R335" s="548"/>
    </row>
    <row r="336" spans="1:18" s="550" customFormat="1" ht="12.9" x14ac:dyDescent="0.5">
      <c r="A336" s="548"/>
      <c r="D336" s="566" t="s">
        <v>443</v>
      </c>
      <c r="E336" s="561">
        <v>1.1200000000000001</v>
      </c>
      <c r="H336" s="573"/>
      <c r="I336" s="572"/>
      <c r="J336" s="548"/>
      <c r="K336" s="555"/>
      <c r="L336" s="548"/>
      <c r="N336" s="570"/>
      <c r="O336" s="548"/>
      <c r="P336" s="549"/>
      <c r="Q336" s="548"/>
      <c r="R336" s="548"/>
    </row>
    <row r="337" spans="1:18" s="550" customFormat="1" ht="12.9" x14ac:dyDescent="0.5">
      <c r="A337" s="548"/>
      <c r="D337" s="566" t="s">
        <v>444</v>
      </c>
      <c r="E337" s="561">
        <v>1.1499999999999999</v>
      </c>
      <c r="H337" s="573"/>
      <c r="I337" s="572"/>
      <c r="J337" s="548"/>
      <c r="K337" s="555"/>
      <c r="L337" s="548"/>
      <c r="N337" s="570"/>
      <c r="O337" s="548"/>
      <c r="P337" s="549"/>
      <c r="Q337" s="548"/>
      <c r="R337" s="548"/>
    </row>
    <row r="338" spans="1:18" s="550" customFormat="1" ht="12.9" x14ac:dyDescent="0.5">
      <c r="A338" s="548"/>
      <c r="D338" s="566" t="s">
        <v>445</v>
      </c>
      <c r="E338" s="561">
        <v>1.18</v>
      </c>
      <c r="H338" s="573"/>
      <c r="I338" s="572"/>
      <c r="J338" s="548"/>
      <c r="K338" s="555"/>
      <c r="L338" s="548"/>
      <c r="N338" s="570"/>
      <c r="O338" s="548"/>
      <c r="P338" s="549"/>
      <c r="Q338" s="548"/>
      <c r="R338" s="548"/>
    </row>
    <row r="339" spans="1:18" s="550" customFormat="1" ht="12.9" x14ac:dyDescent="0.5">
      <c r="A339" s="548"/>
      <c r="D339" s="566" t="s">
        <v>446</v>
      </c>
      <c r="E339" s="561">
        <v>1.21</v>
      </c>
      <c r="H339" s="573"/>
      <c r="I339" s="572"/>
      <c r="J339" s="548"/>
      <c r="K339" s="555"/>
      <c r="L339" s="548"/>
      <c r="N339" s="570"/>
      <c r="O339" s="548"/>
      <c r="P339" s="549"/>
      <c r="Q339" s="548"/>
      <c r="R339" s="548"/>
    </row>
    <row r="340" spans="1:18" s="550" customFormat="1" ht="12.9" x14ac:dyDescent="0.5">
      <c r="A340" s="548"/>
      <c r="D340" s="566" t="s">
        <v>447</v>
      </c>
      <c r="E340" s="561">
        <v>1.24</v>
      </c>
      <c r="H340" s="573"/>
      <c r="I340" s="572"/>
      <c r="J340" s="548"/>
      <c r="K340" s="555"/>
      <c r="L340" s="548"/>
      <c r="N340" s="570"/>
      <c r="O340" s="548"/>
      <c r="P340" s="549"/>
      <c r="Q340" s="548"/>
      <c r="R340" s="548"/>
    </row>
    <row r="341" spans="1:18" s="550" customFormat="1" ht="12.9" x14ac:dyDescent="0.5">
      <c r="A341" s="548"/>
      <c r="D341" s="566" t="s">
        <v>448</v>
      </c>
      <c r="E341" s="561">
        <v>1.27</v>
      </c>
      <c r="H341" s="573"/>
      <c r="I341" s="572"/>
      <c r="J341" s="548"/>
      <c r="K341" s="555"/>
      <c r="L341" s="548"/>
      <c r="N341" s="570"/>
      <c r="O341" s="548"/>
      <c r="P341" s="549"/>
      <c r="Q341" s="548"/>
      <c r="R341" s="548"/>
    </row>
    <row r="342" spans="1:18" s="550" customFormat="1" ht="12.9" x14ac:dyDescent="0.5">
      <c r="A342" s="548"/>
      <c r="D342" s="566" t="s">
        <v>449</v>
      </c>
      <c r="E342" s="561">
        <v>1.3</v>
      </c>
      <c r="H342" s="573"/>
      <c r="I342" s="572"/>
      <c r="J342" s="548"/>
      <c r="K342" s="555"/>
      <c r="L342" s="548"/>
      <c r="N342" s="570"/>
      <c r="O342" s="548"/>
      <c r="P342" s="549"/>
      <c r="Q342" s="548"/>
      <c r="R342" s="548"/>
    </row>
    <row r="343" spans="1:18" s="550" customFormat="1" ht="12.9" x14ac:dyDescent="0.5">
      <c r="A343" s="548"/>
      <c r="D343" s="566" t="s">
        <v>450</v>
      </c>
      <c r="E343" s="561">
        <v>1.33</v>
      </c>
      <c r="H343" s="573"/>
      <c r="I343" s="572"/>
      <c r="J343" s="548"/>
      <c r="K343" s="555"/>
      <c r="L343" s="548"/>
      <c r="N343" s="570"/>
      <c r="O343" s="548"/>
      <c r="P343" s="549"/>
      <c r="Q343" s="548"/>
      <c r="R343" s="548"/>
    </row>
    <row r="344" spans="1:18" s="574" customFormat="1" x14ac:dyDescent="0.55000000000000004">
      <c r="I344" s="575"/>
      <c r="J344" s="576"/>
      <c r="K344" s="577"/>
      <c r="L344" s="578"/>
      <c r="N344" s="579"/>
      <c r="O344" s="268"/>
      <c r="P344" s="269"/>
      <c r="Q344" s="268"/>
      <c r="R344" s="268"/>
    </row>
    <row r="345" spans="1:18" s="574" customFormat="1" x14ac:dyDescent="0.55000000000000004">
      <c r="I345" s="575"/>
      <c r="J345" s="576"/>
      <c r="K345" s="577"/>
      <c r="L345" s="578"/>
      <c r="N345" s="579"/>
      <c r="O345" s="268"/>
      <c r="P345" s="269"/>
      <c r="Q345" s="268"/>
      <c r="R345" s="268"/>
    </row>
  </sheetData>
  <sheetProtection algorithmName="SHA-512" hashValue="FfTTUWOhpS6HkxuS2jFkeVukkBF3CAetvaq15ceIeu/1KZejOe97dv+ZESzTMcHvt1XtS+wIk9hey1GH6ZXEvQ==" saltValue="l7PKCWIoFJbtkbWrLhCT4A==" spinCount="100000" sheet="1" objects="1" scenarios="1" selectLockedCells="1"/>
  <mergeCells count="230">
    <mergeCell ref="K74:M74"/>
    <mergeCell ref="K68:M68"/>
    <mergeCell ref="L141:M141"/>
    <mergeCell ref="L104:M104"/>
    <mergeCell ref="K143:M143"/>
    <mergeCell ref="C182:G182"/>
    <mergeCell ref="C230:G230"/>
    <mergeCell ref="C244:G244"/>
    <mergeCell ref="C260:G260"/>
    <mergeCell ref="C274:G274"/>
    <mergeCell ref="I141:J141"/>
    <mergeCell ref="I170:J170"/>
    <mergeCell ref="I182:J182"/>
    <mergeCell ref="I230:J230"/>
    <mergeCell ref="I244:J244"/>
    <mergeCell ref="I260:J260"/>
    <mergeCell ref="I274:J274"/>
    <mergeCell ref="I250:J250"/>
    <mergeCell ref="I254:J254"/>
    <mergeCell ref="B242:J242"/>
    <mergeCell ref="I233:J233"/>
    <mergeCell ref="I235:J235"/>
    <mergeCell ref="I234:J234"/>
    <mergeCell ref="H222:I222"/>
    <mergeCell ref="B227:J227"/>
    <mergeCell ref="I237:J237"/>
    <mergeCell ref="L146:M147"/>
    <mergeCell ref="I151:J151"/>
    <mergeCell ref="L150:M152"/>
    <mergeCell ref="I185:J185"/>
    <mergeCell ref="I190:J190"/>
    <mergeCell ref="K184:M184"/>
    <mergeCell ref="K172:M172"/>
    <mergeCell ref="I176:J176"/>
    <mergeCell ref="I163:J163"/>
    <mergeCell ref="I162:J162"/>
    <mergeCell ref="L182:M182"/>
    <mergeCell ref="L170:M170"/>
    <mergeCell ref="I160:J160"/>
    <mergeCell ref="B168:J168"/>
    <mergeCell ref="C156:G156"/>
    <mergeCell ref="L156:M156"/>
    <mergeCell ref="I189:J189"/>
    <mergeCell ref="L233:M233"/>
    <mergeCell ref="I249:J249"/>
    <mergeCell ref="I248:J248"/>
    <mergeCell ref="I236:J236"/>
    <mergeCell ref="L244:M244"/>
    <mergeCell ref="L230:M230"/>
    <mergeCell ref="B257:D257"/>
    <mergeCell ref="I277:J277"/>
    <mergeCell ref="B281:D281"/>
    <mergeCell ref="L277:M277"/>
    <mergeCell ref="L278:M278"/>
    <mergeCell ref="L279:M279"/>
    <mergeCell ref="K276:M276"/>
    <mergeCell ref="I267:J267"/>
    <mergeCell ref="L265:M265"/>
    <mergeCell ref="L266:M266"/>
    <mergeCell ref="L267:M267"/>
    <mergeCell ref="L268:M268"/>
    <mergeCell ref="K262:M262"/>
    <mergeCell ref="K258:M258"/>
    <mergeCell ref="L274:M274"/>
    <mergeCell ref="L260:M260"/>
    <mergeCell ref="K246:M246"/>
    <mergeCell ref="L237:M237"/>
    <mergeCell ref="K49:M49"/>
    <mergeCell ref="I52:J52"/>
    <mergeCell ref="I159:J159"/>
    <mergeCell ref="I147:J147"/>
    <mergeCell ref="I150:J150"/>
    <mergeCell ref="I145:J145"/>
    <mergeCell ref="I148:J148"/>
    <mergeCell ref="I89:J89"/>
    <mergeCell ref="I114:J114"/>
    <mergeCell ref="K50:M50"/>
    <mergeCell ref="B154:J154"/>
    <mergeCell ref="B96:J96"/>
    <mergeCell ref="B65:B67"/>
    <mergeCell ref="K154:M154"/>
    <mergeCell ref="L60:M60"/>
    <mergeCell ref="I136:J136"/>
    <mergeCell ref="I137:J137"/>
    <mergeCell ref="I126:J126"/>
    <mergeCell ref="I115:J115"/>
    <mergeCell ref="I116:J116"/>
    <mergeCell ref="L144:M144"/>
    <mergeCell ref="L145:M145"/>
    <mergeCell ref="L159:M159"/>
    <mergeCell ref="B95:J95"/>
    <mergeCell ref="L263:M263"/>
    <mergeCell ref="L264:M264"/>
    <mergeCell ref="I263:J263"/>
    <mergeCell ref="I255:J255"/>
    <mergeCell ref="I268:J268"/>
    <mergeCell ref="B258:J258"/>
    <mergeCell ref="L249:M249"/>
    <mergeCell ref="L251:M251"/>
    <mergeCell ref="L254:M254"/>
    <mergeCell ref="L255:M255"/>
    <mergeCell ref="L253:M253"/>
    <mergeCell ref="I251:J251"/>
    <mergeCell ref="I279:J279"/>
    <mergeCell ref="I247:J247"/>
    <mergeCell ref="I266:J266"/>
    <mergeCell ref="I253:J253"/>
    <mergeCell ref="I252:J252"/>
    <mergeCell ref="I265:J265"/>
    <mergeCell ref="I278:J278"/>
    <mergeCell ref="B282:J282"/>
    <mergeCell ref="I269:J269"/>
    <mergeCell ref="B272:J272"/>
    <mergeCell ref="K242:M242"/>
    <mergeCell ref="B241:D241"/>
    <mergeCell ref="I204:J204"/>
    <mergeCell ref="I205:J205"/>
    <mergeCell ref="I164:J164"/>
    <mergeCell ref="L164:M164"/>
    <mergeCell ref="C170:G170"/>
    <mergeCell ref="I283:J283"/>
    <mergeCell ref="I264:J264"/>
    <mergeCell ref="I174:J174"/>
    <mergeCell ref="B167:D167"/>
    <mergeCell ref="B179:D179"/>
    <mergeCell ref="L236:M236"/>
    <mergeCell ref="L238:M238"/>
    <mergeCell ref="L205:M207"/>
    <mergeCell ref="B224:J224"/>
    <mergeCell ref="B225:J225"/>
    <mergeCell ref="B180:J180"/>
    <mergeCell ref="I186:J186"/>
    <mergeCell ref="I181:J181"/>
    <mergeCell ref="B228:J228"/>
    <mergeCell ref="K228:M228"/>
    <mergeCell ref="K282:M282"/>
    <mergeCell ref="K272:M272"/>
    <mergeCell ref="I72:J72"/>
    <mergeCell ref="I82:J82"/>
    <mergeCell ref="I79:J79"/>
    <mergeCell ref="I77:J77"/>
    <mergeCell ref="I78:J78"/>
    <mergeCell ref="I187:J187"/>
    <mergeCell ref="I61:J61"/>
    <mergeCell ref="I71:J71"/>
    <mergeCell ref="I70:J70"/>
    <mergeCell ref="I165:J165"/>
    <mergeCell ref="I161:J161"/>
    <mergeCell ref="I87:J87"/>
    <mergeCell ref="B101:J101"/>
    <mergeCell ref="B98:J98"/>
    <mergeCell ref="B118:D118"/>
    <mergeCell ref="I156:J156"/>
    <mergeCell ref="I74:J74"/>
    <mergeCell ref="I146:J146"/>
    <mergeCell ref="I138:J138"/>
    <mergeCell ref="I139:J139"/>
    <mergeCell ref="C92:G92"/>
    <mergeCell ref="C104:G104"/>
    <mergeCell ref="C141:G141"/>
    <mergeCell ref="N205:N206"/>
    <mergeCell ref="N234:N241"/>
    <mergeCell ref="K96:M96"/>
    <mergeCell ref="K102:M102"/>
    <mergeCell ref="K94:M94"/>
    <mergeCell ref="K99:M99"/>
    <mergeCell ref="K168:M168"/>
    <mergeCell ref="K173:L173"/>
    <mergeCell ref="K232:M232"/>
    <mergeCell ref="L177:M177"/>
    <mergeCell ref="L234:M234"/>
    <mergeCell ref="L162:M162"/>
    <mergeCell ref="L163:M163"/>
    <mergeCell ref="L176:M176"/>
    <mergeCell ref="K174:L174"/>
    <mergeCell ref="K107:M107"/>
    <mergeCell ref="L114:M114"/>
    <mergeCell ref="L115:M115"/>
    <mergeCell ref="L133:M139"/>
    <mergeCell ref="K180:M180"/>
    <mergeCell ref="L160:M160"/>
    <mergeCell ref="L165:M165"/>
    <mergeCell ref="I51:J51"/>
    <mergeCell ref="L127:M128"/>
    <mergeCell ref="D9:K12"/>
    <mergeCell ref="D14:K17"/>
    <mergeCell ref="L87:M87"/>
    <mergeCell ref="L130:M130"/>
    <mergeCell ref="L111:M111"/>
    <mergeCell ref="L248:M248"/>
    <mergeCell ref="L252:M252"/>
    <mergeCell ref="B226:J226"/>
    <mergeCell ref="I62:J62"/>
    <mergeCell ref="I127:J127"/>
    <mergeCell ref="I83:J83"/>
    <mergeCell ref="B99:J99"/>
    <mergeCell ref="B102:J102"/>
    <mergeCell ref="B111:J111"/>
    <mergeCell ref="I238:J238"/>
    <mergeCell ref="I86:J86"/>
    <mergeCell ref="I88:J88"/>
    <mergeCell ref="I90:J90"/>
    <mergeCell ref="I177:J177"/>
    <mergeCell ref="I173:J173"/>
    <mergeCell ref="L92:M92"/>
    <mergeCell ref="I104:J104"/>
    <mergeCell ref="I53:J53"/>
    <mergeCell ref="I92:J92"/>
    <mergeCell ref="L116:M116"/>
    <mergeCell ref="I73:J73"/>
    <mergeCell ref="L161:M161"/>
    <mergeCell ref="B130:J130"/>
    <mergeCell ref="I108:J108"/>
    <mergeCell ref="I122:J122"/>
    <mergeCell ref="B119:J119"/>
    <mergeCell ref="I123:J123"/>
    <mergeCell ref="I125:J125"/>
    <mergeCell ref="B129:J129"/>
    <mergeCell ref="L148:M149"/>
    <mergeCell ref="I133:J133"/>
    <mergeCell ref="I134:J134"/>
    <mergeCell ref="I135:J135"/>
    <mergeCell ref="I144:J144"/>
    <mergeCell ref="I55:J55"/>
    <mergeCell ref="I57:J57"/>
    <mergeCell ref="I58:J58"/>
    <mergeCell ref="I59:J59"/>
    <mergeCell ref="I60:J60"/>
    <mergeCell ref="I56:J56"/>
    <mergeCell ref="K158:M158"/>
  </mergeCells>
  <phoneticPr fontId="27" type="noConversion"/>
  <conditionalFormatting sqref="B212:F212 H212:K212">
    <cfRule type="expression" dxfId="4" priority="13">
      <formula>$I$205="Gross Metered"</formula>
    </cfRule>
  </conditionalFormatting>
  <conditionalFormatting sqref="B205:K205 B211:J212">
    <cfRule type="expression" dxfId="3" priority="11">
      <formula>$I$204="Not Included"</formula>
    </cfRule>
  </conditionalFormatting>
  <conditionalFormatting sqref="B205:K205 B212:K212">
    <cfRule type="expression" dxfId="2" priority="16">
      <formula>$I$204="Planned"</formula>
    </cfRule>
  </conditionalFormatting>
  <conditionalFormatting sqref="B205:K205 L209:M210">
    <cfRule type="expression" dxfId="1" priority="6">
      <formula>IF(AND($I$205=0,$I$204="Installed"),1,0)</formula>
    </cfRule>
  </conditionalFormatting>
  <conditionalFormatting sqref="I205 L205 N205">
    <cfRule type="expression" dxfId="0" priority="15">
      <formula>$I$205="I Don't Know"</formula>
    </cfRule>
  </conditionalFormatting>
  <dataValidations xWindow="698" yWindow="807" count="22">
    <dataValidation type="list" allowBlank="1" showInputMessage="1" showErrorMessage="1" sqref="J65:J67" xr:uid="{00000000-0002-0000-0000-000000000000}">
      <formula1>"5%,10%,15%,20%,25%,30%,35%,40%,45%,50%,55%,60%,65%,70%,75%,80%,85%,90%,95%,100%"</formula1>
    </dataValidation>
    <dataValidation type="list" allowBlank="1" showInputMessage="1" showErrorMessage="1" sqref="I61:J61" xr:uid="{00000000-0002-0000-0000-000001000000}">
      <formula1>"1A,1B,2A,2B,3A,3B,3C,4A,4B,4C,5A,5B,5C,6A,6B,7A,7B,8A,8B"</formula1>
    </dataValidation>
    <dataValidation type="list" allowBlank="1" showInputMessage="1" showErrorMessage="1" sqref="I144" xr:uid="{00000000-0002-0000-0000-000002000000}">
      <formula1>"Urban, Suburban, Rural"</formula1>
    </dataValidation>
    <dataValidation type="list" allowBlank="1" showInputMessage="1" showErrorMessage="1" sqref="I243:J243 I267 J87:J88 I87:I89 I159 I252:J252 I176:J177 I53:J53 I277:J279 I250:J250 I148 I231:J231 J145 I145:I146 I150 I247:J247 I254:J255 I264:I265 I114:J116 I122:J123 I233:J238 I189 I160:J164 I125:J127" xr:uid="{00000000-0002-0000-0000-000003000000}">
      <formula1>"Yes, No"</formula1>
    </dataValidation>
    <dataValidation type="list" allowBlank="1" showInputMessage="1" showErrorMessage="1" sqref="I250:J250 I252:J252" xr:uid="{00000000-0002-0000-0000-000007000000}">
      <formula1>"Concrete, Steel, Heavy Timber, Wood Frame, Mix, Other"</formula1>
    </dataValidation>
    <dataValidation type="textLength" allowBlank="1" showInputMessage="1" showErrorMessage="1" promptTitle="Text lenght" prompt="500 word max" sqref="I273:J273" xr:uid="{00000000-0002-0000-0000-000009000000}">
      <formula1>1</formula1>
      <formula2>2000</formula2>
    </dataValidation>
    <dataValidation type="list" allowBlank="1" showInputMessage="1" showErrorMessage="1" sqref="O71:O73" xr:uid="{00000000-0002-0000-0000-00000A000000}">
      <formula1>$O$70:$O$72</formula1>
    </dataValidation>
    <dataValidation type="custom" errorStyle="warning" showInputMessage="1" showErrorMessage="1" prompt="Must equal 100%" sqref="J68:J69" xr:uid="{00000000-0002-0000-0000-00000B000000}">
      <formula1>SUM(J65:J67)=100%</formula1>
    </dataValidation>
    <dataValidation type="list" allowBlank="1" showInputMessage="1" showErrorMessage="1" sqref="I112:J112 I189:J189" xr:uid="{F92F170D-CDE9-4B1C-B728-E7D81B929613}">
      <formula1>"0: N/A,1: Outreach,2: Consult,3: Involve,4: Collaborate,5: Shared Leadership"</formula1>
    </dataValidation>
    <dataValidation type="list" allowBlank="1" showInputMessage="1" showErrorMessage="1" sqref="I62:J62" xr:uid="{ED49D594-7BF6-4A8F-96FF-47DEF4DDCEC1}">
      <formula1>"CA1,CA2,CA3,CA4,CA5,CA6,CA7,CA8,CA9,CA10,CA11,CA12,CA13,CA14,CA15,CA16"</formula1>
    </dataValidation>
    <dataValidation type="textLength" allowBlank="1" showInputMessage="1" showErrorMessage="1" promptTitle="Text lenght" prompt="500 word max" sqref="I100:J100 I97:J97" xr:uid="{00000000-0002-0000-0000-000005000000}">
      <formula1>1</formula1>
      <formula2>1500</formula2>
    </dataValidation>
    <dataValidation type="list" allowBlank="1" showInputMessage="1" showErrorMessage="1" sqref="I70:J70" xr:uid="{247A3D00-21E0-4851-B1D3-E43E10D2273D}">
      <formula1>"New Construction, Renovation, Interior Only"</formula1>
    </dataValidation>
    <dataValidation type="custom" allowBlank="1" showInputMessage="1" showErrorMessage="1" errorTitle="Exceeded Allowable Word Count" error="Please revise your narrative so it is less than 200 words. " promptTitle="Maximum Text Length" prompt="200 Words" sqref="B99:H99 B96:H96 B102:J102" xr:uid="{61576EA0-25E3-435A-B52E-81FEA595D0F1}">
      <formula1>LEN(B96)-LEN(SUBSTITUTE(B96," ",""))&lt;200</formula1>
    </dataValidation>
    <dataValidation type="custom" allowBlank="1" showInputMessage="1" showErrorMessage="1" errorTitle="Max Allowable Word Count" error="Please revise your narrative so it is less than 100 words. " promptTitle="Maximum Text Length" prompt="100 Words" sqref="B154:C154 B111:H111 B119:H119 B258:H258 B168:H168 B180:H180 B242:C242 B130:C130 B225:C225 B228:C228" xr:uid="{F55ECD2B-18B5-4770-9F04-19FA0F6570C2}">
      <formula1>LEN(B111)-LEN(SUBSTITUTE(B111," ",""))&lt;100</formula1>
    </dataValidation>
    <dataValidation type="custom" allowBlank="1" showInputMessage="1" showErrorMessage="1" errorTitle="Max Allowable Word Count" error="Please revise your narrative so it is less than 100 words. " promptTitle="Maximum Text Length" prompt="100 words" sqref="B272:J272 B282:J282" xr:uid="{2E340305-898A-48FF-8342-148109C7B2F9}">
      <formula1>LEN(B272)-LEN(SUBSTITUTE(B272," ",""))&lt;100</formula1>
    </dataValidation>
    <dataValidation type="list" allowBlank="1" showInputMessage="1" showErrorMessage="1" sqref="B198:B201" xr:uid="{63CDEB20-4001-419F-AC9B-A2024B035974}">
      <formula1>Fuel_Source_Carbon_Headers</formula1>
    </dataValidation>
    <dataValidation type="list" allowBlank="1" showErrorMessage="1" sqref="D197:D201 D211:D212" xr:uid="{80C74C34-4FA4-4328-970D-785B692AC8FA}">
      <formula1>Conversion_to_kBtu_Options</formula1>
    </dataValidation>
    <dataValidation type="list" allowBlank="1" showInputMessage="1" showErrorMessage="1" sqref="I204:J204" xr:uid="{632ECC0F-1439-4900-A4C5-E971A2681C1F}">
      <formula1>"Installed, Planned, Not Included"</formula1>
    </dataValidation>
    <dataValidation type="list" allowBlank="1" showInputMessage="1" showErrorMessage="1" sqref="I205:J205" xr:uid="{A9129E94-2C7F-477F-9AC5-1A41FC03C4D1}">
      <formula1>"Gross Metered, Net Metered, I Don't Know"</formula1>
    </dataValidation>
    <dataValidation type="list" allowBlank="1" showInputMessage="1" showErrorMessage="1" sqref="I165:J165" xr:uid="{1A29297F-4D42-42BE-8E91-8EB58DA02D46}">
      <formula1>"Yes, No, N/A"</formula1>
    </dataValidation>
    <dataValidation type="list" allowBlank="1" showInputMessage="1" showErrorMessage="1" sqref="I185:J185" xr:uid="{00000000-0002-0000-0000-00000C000000}">
      <formula1>$D$286:$D$329</formula1>
    </dataValidation>
    <dataValidation type="list" allowBlank="1" showInputMessage="1" showErrorMessage="1" sqref="I190" xr:uid="{D75F562D-5C17-4B18-A2DC-9625FC40FC5E}">
      <formula1>"Actual (Post-Occupancy Data),Simulated (Energy Model),It's Not / Energy Code Minimum"</formula1>
    </dataValidation>
  </dataValidations>
  <hyperlinks>
    <hyperlink ref="D8" r:id="rId1" xr:uid="{00000000-0004-0000-0000-000009000000}"/>
    <hyperlink ref="N254:O254" r:id="rId2" display="Visualization" xr:uid="{F2F17672-A076-4FDB-A5B7-D53AA54DF9DE}"/>
    <hyperlink ref="N150" r:id="rId3" display="Bird friendly design" xr:uid="{03284F53-ADDA-436F-B626-286DE7E0BABA}"/>
    <hyperlink ref="N148" r:id="rId4" display="IDA" xr:uid="{1328C9E5-E65D-49B4-9569-F0020DDD20D5}"/>
    <hyperlink ref="N247" r:id="rId5" xr:uid="{658B2D14-9863-4888-86FA-68446AAF9089}"/>
    <hyperlink ref="N151" r:id="rId6" xr:uid="{F9BCF2DC-9EA1-41B7-B78A-9B1F1E0DF483}"/>
    <hyperlink ref="N242" r:id="rId7" xr:uid="{15ABE0A1-1FD5-48D9-9433-BCB3576040F8}"/>
    <hyperlink ref="N251" r:id="rId8" xr:uid="{54CDD85D-68A6-4BD1-A4A6-8860929BE696}"/>
    <hyperlink ref="N133" r:id="rId9" xr:uid="{52E4AC3D-527A-4586-B342-E31DB8080F15}"/>
    <hyperlink ref="N134" r:id="rId10" location=":~:text=As%20it%20stands%2C%20the%20official,public%20comments%20on%20that%20proposal.)" xr:uid="{AF28AFC7-A409-4675-90CC-3C044C905922}"/>
    <hyperlink ref="N108" r:id="rId11" xr:uid="{13A8C59D-28E0-48C9-86C0-1FF488F0E1EC}"/>
    <hyperlink ref="N122" r:id="rId12" xr:uid="{75B765A9-982E-4349-842A-3461B5A39C42}"/>
    <hyperlink ref="N125" r:id="rId13" xr:uid="{4AA3698A-93E2-4787-9DAD-A3FFF23E5B01}"/>
    <hyperlink ref="N162" r:id="rId14" xr:uid="{94E5C163-59F6-480C-A52B-B65231740C5F}"/>
    <hyperlink ref="N250" r:id="rId15" display="Embodied Carbon Visualization" xr:uid="{FEF62D67-D05A-4940-8092-CC01C3B98D54}"/>
    <hyperlink ref="N266" location="'Common Application'!L127" display="Passive Survivability" xr:uid="{92588FF8-7ACE-45EE-A6EE-879F43A6D357}"/>
    <hyperlink ref="N86" r:id="rId16" xr:uid="{98D3561E-B16A-455D-8089-93AF4D67CD89}"/>
    <hyperlink ref="N60" r:id="rId17" xr:uid="{BABF09FE-6D2F-4956-A343-C288D618C7CE}"/>
    <hyperlink ref="N67" r:id="rId18" xr:uid="{915548BA-2A8E-4B2A-B2D4-65746B022D2D}"/>
    <hyperlink ref="N87" r:id="rId19" xr:uid="{364F8CBD-B649-4647-9E25-7640F00D2F79}"/>
    <hyperlink ref="N62" r:id="rId20" xr:uid="{FCB12305-B3CF-442E-BEDC-34623B2248DF}"/>
    <hyperlink ref="N61" r:id="rId21" xr:uid="{00000000-0004-0000-0000-00000B000000}"/>
    <hyperlink ref="N65" r:id="rId22" xr:uid="{00000000-0004-0000-0000-000003000000}"/>
    <hyperlink ref="N88" r:id="rId23" xr:uid="{00000000-0004-0000-0000-000000000000}"/>
  </hyperlinks>
  <pageMargins left="0.7" right="0.7" top="0.75" bottom="0.75" header="0.3" footer="0.3"/>
  <pageSetup paperSize="3" scale="60" fitToHeight="0" orientation="landscape" r:id="rId24"/>
  <rowBreaks count="5" manualBreakCount="5">
    <brk id="84" max="8" man="1"/>
    <brk id="102" max="16383" man="1"/>
    <brk id="140" max="8" man="1"/>
    <brk id="229" max="8" man="1"/>
    <brk id="259" max="8" man="1"/>
  </rowBreaks>
  <drawing r:id="rId25"/>
  <extLst>
    <ext xmlns:x14="http://schemas.microsoft.com/office/spreadsheetml/2009/9/main" uri="{CCE6A557-97BC-4b89-ADB6-D9C93CAAB3DF}">
      <x14:dataValidations xmlns:xm="http://schemas.microsoft.com/office/excel/2006/main" xWindow="698" yWindow="807" count="9">
        <x14:dataValidation type="list" allowBlank="1" showInputMessage="1" showErrorMessage="1" xr:uid="{A37D23E6-461D-417D-B437-CD83B73E8C04}">
          <x14:formula1>
            <xm:f>Dropdowns!$A$13:$A$15</xm:f>
          </x14:formula1>
          <xm:sqref>I207:I208</xm:sqref>
        </x14:dataValidation>
        <x14:dataValidation type="list" allowBlank="1" showInputMessage="1" showErrorMessage="1" xr:uid="{00000000-0002-0000-0000-000008000000}">
          <x14:formula1>
            <xm:f>Dropdowns!$H$2:$H$9</xm:f>
          </x14:formula1>
          <xm:sqref>I108:J108</xm:sqref>
        </x14:dataValidation>
        <x14:dataValidation type="list" allowBlank="1" showInputMessage="1" showErrorMessage="1" xr:uid="{00000000-0002-0000-0000-00000F000000}">
          <x14:formula1>
            <xm:f>Dropdowns!$E$27:$E$66</xm:f>
          </x14:formula1>
          <xm:sqref>I66</xm:sqref>
        </x14:dataValidation>
        <x14:dataValidation type="list" allowBlank="1" xr:uid="{00000000-0002-0000-0000-000010000000}">
          <x14:formula1>
            <xm:f>Dropdowns!$E$27:$E$66</xm:f>
          </x14:formula1>
          <xm:sqref>I65 I67</xm:sqref>
        </x14:dataValidation>
        <x14:dataValidation type="list" allowBlank="1" showInputMessage="1" showErrorMessage="1" xr:uid="{25707FBF-4154-4367-80A7-E2CDA6B49A92}">
          <x14:formula1>
            <xm:f>Dropdowns!$N$2:$N$11</xm:f>
          </x14:formula1>
          <xm:sqref>I147:J147 I248:J248</xm:sqref>
        </x14:dataValidation>
        <x14:dataValidation type="list" allowBlank="1" showInputMessage="1" showErrorMessage="1" xr:uid="{07904501-27F9-4D95-A10F-83B3862F4417}">
          <x14:formula1>
            <xm:f>Dropdowns!$A$2:$A$8</xm:f>
          </x14:formula1>
          <xm:sqref>I249:J249</xm:sqref>
        </x14:dataValidation>
        <x14:dataValidation type="list" allowBlank="1" showInputMessage="1" showErrorMessage="1" xr:uid="{00F07326-F14E-4C40-8FC0-C686CC044ECA}">
          <x14:formula1>
            <xm:f>Dropdowns!$E$2:$E$10</xm:f>
          </x14:formula1>
          <xm:sqref>I268:J268</xm:sqref>
        </x14:dataValidation>
        <x14:dataValidation type="list" allowBlank="1" showInputMessage="1" showErrorMessage="1" xr:uid="{7EC0C102-A44A-4F6C-9327-D51EB8D70486}">
          <x14:formula1>
            <xm:f>Dropdowns!$C$2:$C$9</xm:f>
          </x14:formula1>
          <xm:sqref>I253:J253</xm:sqref>
        </x14:dataValidation>
        <x14:dataValidation type="list" allowBlank="1" showInputMessage="1" showErrorMessage="1" xr:uid="{61AC7FC0-8F4E-473B-93A7-2CA905329036}">
          <x14:formula1>
            <xm:f>Dropdowns!$H$13:$H$16</xm:f>
          </x14:formula1>
          <xm:sqref>I266:J266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88"/>
  <sheetViews>
    <sheetView topLeftCell="A13" workbookViewId="0">
      <selection activeCell="D15" sqref="D15"/>
    </sheetView>
  </sheetViews>
  <sheetFormatPr defaultRowHeight="14.4" x14ac:dyDescent="0.55000000000000004"/>
  <cols>
    <col min="1" max="1" width="18.3125" style="23" bestFit="1" customWidth="1"/>
    <col min="2" max="2" width="17" style="23" bestFit="1" customWidth="1"/>
    <col min="3" max="3" width="36.5234375" style="23" bestFit="1" customWidth="1"/>
    <col min="4" max="4" width="8.89453125" style="23" customWidth="1"/>
    <col min="5" max="5" width="26.1015625" style="23" customWidth="1"/>
    <col min="6" max="7" width="8.89453125" style="23" customWidth="1"/>
    <col min="8" max="8" width="23.1015625" style="23" bestFit="1" customWidth="1"/>
    <col min="9" max="12" width="8.89453125" style="23" customWidth="1"/>
    <col min="13" max="13" width="10.1015625" style="23" customWidth="1"/>
    <col min="14" max="14" width="14.89453125" style="92" customWidth="1"/>
    <col min="15" max="15" width="8.89453125" style="23" customWidth="1"/>
    <col min="16" max="16" width="21" style="23" customWidth="1"/>
    <col min="17" max="17" width="8.89453125" style="23" customWidth="1"/>
    <col min="18" max="19" width="10.1015625" style="23" customWidth="1"/>
    <col min="20" max="20" width="10.41796875" style="23" customWidth="1"/>
    <col min="21" max="21" width="8.89453125" style="23" customWidth="1"/>
    <col min="22" max="22" width="9.89453125" style="23" customWidth="1"/>
  </cols>
  <sheetData>
    <row r="1" spans="1:14" x14ac:dyDescent="0.55000000000000004">
      <c r="A1" s="89" t="s">
        <v>355</v>
      </c>
      <c r="B1" s="23" t="s">
        <v>374</v>
      </c>
      <c r="C1" s="89" t="s">
        <v>373</v>
      </c>
      <c r="E1" s="88" t="s">
        <v>326</v>
      </c>
      <c r="H1" s="88" t="s">
        <v>343</v>
      </c>
      <c r="N1" s="90" t="s">
        <v>344</v>
      </c>
    </row>
    <row r="2" spans="1:14" x14ac:dyDescent="0.55000000000000004">
      <c r="A2" s="23" t="s">
        <v>356</v>
      </c>
      <c r="C2" s="23" t="s">
        <v>366</v>
      </c>
      <c r="E2" s="87" t="s">
        <v>331</v>
      </c>
      <c r="G2" s="23">
        <v>1</v>
      </c>
      <c r="H2" s="23" t="s">
        <v>552</v>
      </c>
      <c r="I2" s="98">
        <v>1</v>
      </c>
      <c r="N2" s="91">
        <v>0.1</v>
      </c>
    </row>
    <row r="3" spans="1:14" x14ac:dyDescent="0.55000000000000004">
      <c r="A3" s="23" t="s">
        <v>357</v>
      </c>
      <c r="C3" s="23" t="s">
        <v>367</v>
      </c>
      <c r="E3" s="87" t="s">
        <v>330</v>
      </c>
      <c r="G3" s="23">
        <v>2</v>
      </c>
      <c r="H3" s="23" t="s">
        <v>511</v>
      </c>
      <c r="I3" s="98">
        <v>1.25</v>
      </c>
      <c r="N3" s="91">
        <v>0.2</v>
      </c>
    </row>
    <row r="4" spans="1:14" x14ac:dyDescent="0.55000000000000004">
      <c r="A4" s="23" t="s">
        <v>358</v>
      </c>
      <c r="C4" s="23" t="s">
        <v>368</v>
      </c>
      <c r="E4" s="87" t="s">
        <v>332</v>
      </c>
      <c r="G4" s="23">
        <v>3</v>
      </c>
      <c r="H4" s="23" t="s">
        <v>512</v>
      </c>
      <c r="I4" s="98">
        <v>1.5</v>
      </c>
      <c r="N4" s="91">
        <v>0.3</v>
      </c>
    </row>
    <row r="5" spans="1:14" x14ac:dyDescent="0.55000000000000004">
      <c r="A5" s="23" t="s">
        <v>359</v>
      </c>
      <c r="C5" s="23" t="s">
        <v>369</v>
      </c>
      <c r="E5" s="87" t="s">
        <v>333</v>
      </c>
      <c r="G5" s="23">
        <v>4</v>
      </c>
      <c r="H5" s="23" t="s">
        <v>513</v>
      </c>
      <c r="I5" s="98">
        <v>1.75</v>
      </c>
      <c r="N5" s="91">
        <v>0.4</v>
      </c>
    </row>
    <row r="6" spans="1:14" x14ac:dyDescent="0.55000000000000004">
      <c r="A6" s="23" t="s">
        <v>360</v>
      </c>
      <c r="C6" s="23" t="s">
        <v>370</v>
      </c>
      <c r="E6" s="87" t="s">
        <v>337</v>
      </c>
      <c r="G6" s="23">
        <v>5</v>
      </c>
      <c r="H6" s="23" t="s">
        <v>514</v>
      </c>
      <c r="I6" s="98">
        <v>2</v>
      </c>
      <c r="N6" s="91">
        <v>0.5</v>
      </c>
    </row>
    <row r="7" spans="1:14" x14ac:dyDescent="0.55000000000000004">
      <c r="A7" s="23" t="s">
        <v>361</v>
      </c>
      <c r="C7" s="23" t="s">
        <v>371</v>
      </c>
      <c r="E7" s="87" t="s">
        <v>457</v>
      </c>
      <c r="G7" s="23">
        <v>6</v>
      </c>
      <c r="I7" s="98"/>
      <c r="N7" s="91">
        <v>0.6</v>
      </c>
    </row>
    <row r="8" spans="1:14" x14ac:dyDescent="0.55000000000000004">
      <c r="A8" s="23" t="s">
        <v>338</v>
      </c>
      <c r="C8" s="23" t="s">
        <v>372</v>
      </c>
      <c r="E8" s="87" t="s">
        <v>334</v>
      </c>
      <c r="G8" s="23">
        <v>7</v>
      </c>
      <c r="I8" s="98"/>
      <c r="N8" s="91">
        <v>0.7</v>
      </c>
    </row>
    <row r="9" spans="1:14" x14ac:dyDescent="0.55000000000000004">
      <c r="C9" s="23" t="s">
        <v>338</v>
      </c>
      <c r="E9" s="87" t="s">
        <v>336</v>
      </c>
      <c r="G9" s="23">
        <v>8</v>
      </c>
      <c r="I9" s="98"/>
      <c r="N9" s="91">
        <v>0.8</v>
      </c>
    </row>
    <row r="10" spans="1:14" x14ac:dyDescent="0.55000000000000004">
      <c r="E10" s="87" t="s">
        <v>335</v>
      </c>
      <c r="N10" s="91">
        <v>0.9</v>
      </c>
    </row>
    <row r="11" spans="1:14" x14ac:dyDescent="0.55000000000000004">
      <c r="E11" s="23" t="s">
        <v>338</v>
      </c>
      <c r="N11" s="91">
        <v>1</v>
      </c>
    </row>
    <row r="12" spans="1:14" x14ac:dyDescent="0.55000000000000004">
      <c r="A12" s="89" t="s">
        <v>4</v>
      </c>
      <c r="E12" s="23" t="s">
        <v>458</v>
      </c>
      <c r="H12" s="88" t="s">
        <v>388</v>
      </c>
    </row>
    <row r="13" spans="1:14" x14ac:dyDescent="0.55000000000000004">
      <c r="A13" s="23" t="s">
        <v>461</v>
      </c>
      <c r="H13" s="23" t="s">
        <v>389</v>
      </c>
      <c r="I13" s="23">
        <v>0</v>
      </c>
    </row>
    <row r="14" spans="1:14" x14ac:dyDescent="0.55000000000000004">
      <c r="A14" s="23" t="s">
        <v>452</v>
      </c>
      <c r="H14" s="23" t="s">
        <v>390</v>
      </c>
      <c r="I14" s="98">
        <f>(10/6)/3</f>
        <v>0.55555555555555558</v>
      </c>
    </row>
    <row r="15" spans="1:14" x14ac:dyDescent="0.55000000000000004">
      <c r="A15" s="23" t="s">
        <v>510</v>
      </c>
      <c r="H15" s="23" t="s">
        <v>391</v>
      </c>
      <c r="I15" s="98">
        <f>(10/6)/2</f>
        <v>0.83333333333333337</v>
      </c>
    </row>
    <row r="16" spans="1:14" x14ac:dyDescent="0.55000000000000004">
      <c r="H16" s="23" t="s">
        <v>392</v>
      </c>
      <c r="I16" s="98">
        <f>10/6</f>
        <v>1.6666666666666667</v>
      </c>
    </row>
    <row r="17" spans="1:22" x14ac:dyDescent="0.55000000000000004">
      <c r="I17" s="98"/>
    </row>
    <row r="19" spans="1:22" ht="14.7" thickBot="1" x14ac:dyDescent="0.6"/>
    <row r="20" spans="1:22" x14ac:dyDescent="0.55000000000000004">
      <c r="A20" s="182" t="s">
        <v>26</v>
      </c>
      <c r="B20" s="183"/>
      <c r="C20" s="184"/>
      <c r="D20" s="68"/>
      <c r="E20" s="131" t="s">
        <v>141</v>
      </c>
      <c r="F20" s="132"/>
      <c r="G20" s="133"/>
      <c r="H20" s="131" t="s">
        <v>142</v>
      </c>
      <c r="I20" s="132"/>
      <c r="J20" s="132"/>
      <c r="K20" s="132"/>
      <c r="L20" s="132"/>
      <c r="M20" s="133"/>
      <c r="N20" s="196" t="s">
        <v>143</v>
      </c>
      <c r="O20" s="197"/>
      <c r="P20" s="202" t="s">
        <v>144</v>
      </c>
      <c r="Q20" s="133"/>
      <c r="R20" s="131" t="s">
        <v>145</v>
      </c>
      <c r="S20" s="132"/>
      <c r="T20" s="132"/>
      <c r="U20" s="132"/>
      <c r="V20" s="133"/>
    </row>
    <row r="21" spans="1:22" x14ac:dyDescent="0.55000000000000004">
      <c r="A21" s="185"/>
      <c r="B21" s="186"/>
      <c r="C21" s="187"/>
      <c r="D21" s="69"/>
      <c r="E21" s="134"/>
      <c r="F21" s="135"/>
      <c r="G21" s="136"/>
      <c r="H21" s="140" t="s">
        <v>146</v>
      </c>
      <c r="I21" s="141"/>
      <c r="J21" s="141"/>
      <c r="K21" s="141"/>
      <c r="L21" s="141"/>
      <c r="M21" s="142"/>
      <c r="N21" s="198"/>
      <c r="O21" s="199"/>
      <c r="P21" s="203"/>
      <c r="Q21" s="136"/>
      <c r="R21" s="134"/>
      <c r="S21" s="135"/>
      <c r="T21" s="135"/>
      <c r="U21" s="135"/>
      <c r="V21" s="136"/>
    </row>
    <row r="22" spans="1:22" x14ac:dyDescent="0.55000000000000004">
      <c r="A22" s="185"/>
      <c r="B22" s="186"/>
      <c r="C22" s="187"/>
      <c r="D22" s="69"/>
      <c r="E22" s="134"/>
      <c r="F22" s="135"/>
      <c r="G22" s="136"/>
      <c r="H22" s="140"/>
      <c r="I22" s="141"/>
      <c r="J22" s="141"/>
      <c r="K22" s="141"/>
      <c r="L22" s="141"/>
      <c r="M22" s="142"/>
      <c r="N22" s="198"/>
      <c r="O22" s="199"/>
      <c r="P22" s="203"/>
      <c r="Q22" s="136"/>
      <c r="R22" s="134"/>
      <c r="S22" s="135"/>
      <c r="T22" s="135"/>
      <c r="U22" s="135"/>
      <c r="V22" s="136"/>
    </row>
    <row r="23" spans="1:22" ht="14.7" thickBot="1" x14ac:dyDescent="0.6">
      <c r="A23" s="188"/>
      <c r="B23" s="189"/>
      <c r="C23" s="190"/>
      <c r="D23" s="70"/>
      <c r="E23" s="191"/>
      <c r="F23" s="192"/>
      <c r="G23" s="193"/>
      <c r="H23" s="1"/>
      <c r="I23" s="2">
        <v>0.36</v>
      </c>
      <c r="J23" s="2">
        <v>0.12</v>
      </c>
      <c r="K23" s="2">
        <v>0.16</v>
      </c>
      <c r="L23" s="2">
        <f>J23</f>
        <v>0.12</v>
      </c>
      <c r="M23" s="3"/>
      <c r="N23" s="200"/>
      <c r="O23" s="201"/>
      <c r="P23" s="204"/>
      <c r="Q23" s="193"/>
      <c r="R23" s="137"/>
      <c r="S23" s="138"/>
      <c r="T23" s="138"/>
      <c r="U23" s="138"/>
      <c r="V23" s="139"/>
    </row>
    <row r="24" spans="1:22" x14ac:dyDescent="0.55000000000000004">
      <c r="A24" s="143" t="s">
        <v>147</v>
      </c>
      <c r="B24" s="146" t="s">
        <v>148</v>
      </c>
      <c r="C24" s="149" t="s">
        <v>149</v>
      </c>
      <c r="D24" s="152" t="s">
        <v>150</v>
      </c>
      <c r="E24" s="155" t="s">
        <v>26</v>
      </c>
      <c r="F24" s="205" t="s">
        <v>151</v>
      </c>
      <c r="G24" s="208" t="s">
        <v>152</v>
      </c>
      <c r="H24" s="211" t="s">
        <v>153</v>
      </c>
      <c r="I24" s="194" t="s">
        <v>154</v>
      </c>
      <c r="J24" s="194" t="s">
        <v>155</v>
      </c>
      <c r="K24" s="194" t="s">
        <v>156</v>
      </c>
      <c r="L24" s="194" t="s">
        <v>157</v>
      </c>
      <c r="M24" s="167" t="s">
        <v>158</v>
      </c>
      <c r="N24" s="170" t="s">
        <v>159</v>
      </c>
      <c r="O24" s="173" t="s">
        <v>160</v>
      </c>
      <c r="P24" s="176" t="s">
        <v>161</v>
      </c>
      <c r="Q24" s="179" t="s">
        <v>162</v>
      </c>
      <c r="R24" s="128" t="s">
        <v>163</v>
      </c>
      <c r="S24" s="158" t="s">
        <v>164</v>
      </c>
      <c r="T24" s="158" t="s">
        <v>165</v>
      </c>
      <c r="U24" s="161" t="s">
        <v>166</v>
      </c>
      <c r="V24" s="164" t="s">
        <v>167</v>
      </c>
    </row>
    <row r="25" spans="1:22" x14ac:dyDescent="0.55000000000000004">
      <c r="A25" s="144"/>
      <c r="B25" s="147"/>
      <c r="C25" s="150"/>
      <c r="D25" s="153"/>
      <c r="E25" s="156"/>
      <c r="F25" s="206"/>
      <c r="G25" s="209"/>
      <c r="H25" s="212"/>
      <c r="I25" s="159"/>
      <c r="J25" s="159"/>
      <c r="K25" s="159"/>
      <c r="L25" s="159"/>
      <c r="M25" s="168"/>
      <c r="N25" s="171"/>
      <c r="O25" s="174"/>
      <c r="P25" s="177"/>
      <c r="Q25" s="180"/>
      <c r="R25" s="129"/>
      <c r="S25" s="159"/>
      <c r="T25" s="159"/>
      <c r="U25" s="162"/>
      <c r="V25" s="165"/>
    </row>
    <row r="26" spans="1:22" ht="14.7" thickBot="1" x14ac:dyDescent="0.6">
      <c r="A26" s="145"/>
      <c r="B26" s="148"/>
      <c r="C26" s="151"/>
      <c r="D26" s="154"/>
      <c r="E26" s="157"/>
      <c r="F26" s="207"/>
      <c r="G26" s="210"/>
      <c r="H26" s="213"/>
      <c r="I26" s="195"/>
      <c r="J26" s="195"/>
      <c r="K26" s="195"/>
      <c r="L26" s="195"/>
      <c r="M26" s="169"/>
      <c r="N26" s="172"/>
      <c r="O26" s="175"/>
      <c r="P26" s="178"/>
      <c r="Q26" s="181"/>
      <c r="R26" s="130"/>
      <c r="S26" s="160"/>
      <c r="T26" s="160"/>
      <c r="U26" s="163"/>
      <c r="V26" s="166"/>
    </row>
    <row r="27" spans="1:22" x14ac:dyDescent="0.55000000000000004">
      <c r="A27" s="50">
        <f>IF('Common Application'!$I$65=E27,'Common Application'!$J$65,0)</f>
        <v>0</v>
      </c>
      <c r="B27" s="27">
        <f>IF('Common Application'!$I$66=E27,'Common Application'!$J$66,0)</f>
        <v>0</v>
      </c>
      <c r="C27" s="15">
        <f>IF('Common Application'!$I$67=E27,'Common Application'!$J$67,0)</f>
        <v>0</v>
      </c>
      <c r="D27" s="4">
        <f t="shared" ref="D27:D66" si="0">SUM(A27:C27)</f>
        <v>0</v>
      </c>
      <c r="E27" s="5" t="s">
        <v>168</v>
      </c>
      <c r="F27" s="6">
        <v>77</v>
      </c>
      <c r="G27" s="7">
        <v>1</v>
      </c>
      <c r="H27" s="8" t="s">
        <v>169</v>
      </c>
      <c r="I27" s="9">
        <v>0.7</v>
      </c>
      <c r="J27" s="9">
        <v>0.23</v>
      </c>
      <c r="K27" s="9">
        <v>0.01</v>
      </c>
      <c r="L27" s="9">
        <v>0.06</v>
      </c>
      <c r="M27" s="10">
        <f t="shared" ref="M27:M57" si="1">(F27*I27*$E$69)+(F27*J27*$F$69)+(F27*K27*$G$69)+(F27*L27*$H$69)</f>
        <v>0</v>
      </c>
      <c r="N27" s="93" t="s">
        <v>170</v>
      </c>
      <c r="O27" s="12">
        <v>67</v>
      </c>
      <c r="P27" s="8" t="s">
        <v>169</v>
      </c>
      <c r="Q27" s="10">
        <v>14.6</v>
      </c>
      <c r="R27" s="13">
        <f t="shared" ref="R27:R66" si="2">M27*D27</f>
        <v>0</v>
      </c>
      <c r="S27" s="11">
        <f t="shared" ref="S27:S66" si="3">D27*F27</f>
        <v>0</v>
      </c>
      <c r="T27" s="11">
        <f t="shared" ref="T27:T66" si="4">D27*Q27</f>
        <v>0</v>
      </c>
      <c r="U27" s="11">
        <f t="shared" ref="U27:U66" si="5">O27*D27</f>
        <v>0</v>
      </c>
      <c r="V27" s="14">
        <f t="shared" ref="V27:V66" si="6">D27*G27</f>
        <v>0</v>
      </c>
    </row>
    <row r="28" spans="1:22" x14ac:dyDescent="0.55000000000000004">
      <c r="A28" s="50">
        <f>IF('Common Application'!$I$65=E28,'Common Application'!$J$65,0)</f>
        <v>0</v>
      </c>
      <c r="B28" s="27">
        <f>IF('Common Application'!$I$66=E28,'Common Application'!$J$66,0)</f>
        <v>0</v>
      </c>
      <c r="C28" s="15">
        <f>IF('Common Application'!$I$67=E28,'Common Application'!$J$67,0)</f>
        <v>0</v>
      </c>
      <c r="D28" s="16">
        <f t="shared" si="0"/>
        <v>0</v>
      </c>
      <c r="E28" s="5" t="s">
        <v>171</v>
      </c>
      <c r="F28" s="17">
        <v>52</v>
      </c>
      <c r="G28" s="10">
        <v>1.2</v>
      </c>
      <c r="H28" s="8" t="s">
        <v>172</v>
      </c>
      <c r="I28" s="9">
        <v>0.56999999999999995</v>
      </c>
      <c r="J28" s="9">
        <v>0.28000000000000003</v>
      </c>
      <c r="K28" s="9">
        <v>0.01</v>
      </c>
      <c r="L28" s="9">
        <v>0.13</v>
      </c>
      <c r="M28" s="10">
        <f t="shared" si="1"/>
        <v>0</v>
      </c>
      <c r="N28" s="93" t="s">
        <v>170</v>
      </c>
      <c r="O28" s="12">
        <v>67</v>
      </c>
      <c r="P28" s="8" t="s">
        <v>173</v>
      </c>
      <c r="Q28" s="10">
        <v>25.7</v>
      </c>
      <c r="R28" s="13">
        <f t="shared" si="2"/>
        <v>0</v>
      </c>
      <c r="S28" s="11">
        <f t="shared" si="3"/>
        <v>0</v>
      </c>
      <c r="T28" s="11">
        <f t="shared" si="4"/>
        <v>0</v>
      </c>
      <c r="U28" s="11">
        <f t="shared" si="5"/>
        <v>0</v>
      </c>
      <c r="V28" s="14">
        <f t="shared" si="6"/>
        <v>0</v>
      </c>
    </row>
    <row r="29" spans="1:22" x14ac:dyDescent="0.55000000000000004">
      <c r="A29" s="50">
        <f>IF('Common Application'!$I$65=E29,'Common Application'!$J$65,0)</f>
        <v>0</v>
      </c>
      <c r="B29" s="27">
        <f>IF('Common Application'!$I$66=E29,'Common Application'!$J$66,0)</f>
        <v>0</v>
      </c>
      <c r="C29" s="15">
        <f>IF('Common Application'!$I$67=E29,'Common Application'!$J$67,0)</f>
        <v>0</v>
      </c>
      <c r="D29" s="16">
        <f t="shared" si="0"/>
        <v>0</v>
      </c>
      <c r="E29" s="5" t="s">
        <v>177</v>
      </c>
      <c r="F29" s="17">
        <v>66</v>
      </c>
      <c r="G29" s="10">
        <v>1.1000000000000001</v>
      </c>
      <c r="H29" s="8" t="s">
        <v>172</v>
      </c>
      <c r="I29" s="9">
        <v>0.56999999999999995</v>
      </c>
      <c r="J29" s="9">
        <v>0.28000000000000003</v>
      </c>
      <c r="K29" s="9">
        <v>0.01</v>
      </c>
      <c r="L29" s="9">
        <v>0.13</v>
      </c>
      <c r="M29" s="10">
        <f t="shared" si="1"/>
        <v>0</v>
      </c>
      <c r="N29" s="93" t="s">
        <v>170</v>
      </c>
      <c r="O29" s="12">
        <v>67</v>
      </c>
      <c r="P29" s="8" t="s">
        <v>173</v>
      </c>
      <c r="Q29" s="10">
        <v>25.7</v>
      </c>
      <c r="R29" s="13">
        <f t="shared" si="2"/>
        <v>0</v>
      </c>
      <c r="S29" s="11">
        <f t="shared" si="3"/>
        <v>0</v>
      </c>
      <c r="T29" s="11">
        <f t="shared" si="4"/>
        <v>0</v>
      </c>
      <c r="U29" s="11">
        <f t="shared" si="5"/>
        <v>0</v>
      </c>
      <c r="V29" s="14">
        <f t="shared" si="6"/>
        <v>0</v>
      </c>
    </row>
    <row r="30" spans="1:22" x14ac:dyDescent="0.55000000000000004">
      <c r="A30" s="50">
        <f>IF('Common Application'!$I$65=E30,'Common Application'!$J$65,0)</f>
        <v>0</v>
      </c>
      <c r="B30" s="27">
        <f>IF('Common Application'!$I$66=E30,'Common Application'!$J$66,0)</f>
        <v>0</v>
      </c>
      <c r="C30" s="15">
        <f>IF('Common Application'!$I$67=E30,'Common Application'!$J$67,0)</f>
        <v>0</v>
      </c>
      <c r="D30" s="16">
        <f t="shared" si="0"/>
        <v>0</v>
      </c>
      <c r="E30" s="5" t="s">
        <v>178</v>
      </c>
      <c r="F30" s="17">
        <v>118</v>
      </c>
      <c r="G30" s="10">
        <v>1.2</v>
      </c>
      <c r="H30" s="8" t="s">
        <v>169</v>
      </c>
      <c r="I30" s="9">
        <v>0.7</v>
      </c>
      <c r="J30" s="9">
        <v>0.23</v>
      </c>
      <c r="K30" s="9">
        <v>0.01</v>
      </c>
      <c r="L30" s="9">
        <v>0.06</v>
      </c>
      <c r="M30" s="10">
        <f t="shared" si="1"/>
        <v>0</v>
      </c>
      <c r="N30" s="93" t="s">
        <v>170</v>
      </c>
      <c r="O30" s="12">
        <v>67</v>
      </c>
      <c r="P30" s="8" t="s">
        <v>169</v>
      </c>
      <c r="Q30" s="10">
        <v>14.6</v>
      </c>
      <c r="R30" s="13">
        <f t="shared" si="2"/>
        <v>0</v>
      </c>
      <c r="S30" s="11">
        <f t="shared" si="3"/>
        <v>0</v>
      </c>
      <c r="T30" s="11">
        <f t="shared" si="4"/>
        <v>0</v>
      </c>
      <c r="U30" s="11">
        <f t="shared" si="5"/>
        <v>0</v>
      </c>
      <c r="V30" s="14">
        <f t="shared" si="6"/>
        <v>0</v>
      </c>
    </row>
    <row r="31" spans="1:22" x14ac:dyDescent="0.55000000000000004">
      <c r="A31" s="50">
        <f>IF('Common Application'!$I$65=E31,'Common Application'!$J$65,0)</f>
        <v>0</v>
      </c>
      <c r="B31" s="27">
        <f>IF('Common Application'!$I$66=E31,'Common Application'!$J$66,0)</f>
        <v>0</v>
      </c>
      <c r="C31" s="15">
        <f>IF('Common Application'!$I$67=E31,'Common Application'!$J$67,0)</f>
        <v>0</v>
      </c>
      <c r="D31" s="16">
        <f t="shared" si="0"/>
        <v>0</v>
      </c>
      <c r="E31" s="5" t="s">
        <v>174</v>
      </c>
      <c r="F31" s="17">
        <v>120</v>
      </c>
      <c r="G31" s="10">
        <v>1.2</v>
      </c>
      <c r="H31" s="8" t="s">
        <v>175</v>
      </c>
      <c r="I31" s="9">
        <v>0.54</v>
      </c>
      <c r="J31" s="9">
        <v>0.35</v>
      </c>
      <c r="K31" s="9">
        <v>0.03</v>
      </c>
      <c r="L31" s="9">
        <v>0</v>
      </c>
      <c r="M31" s="10">
        <f t="shared" si="1"/>
        <v>0</v>
      </c>
      <c r="N31" s="93" t="s">
        <v>176</v>
      </c>
      <c r="O31" s="12">
        <v>96</v>
      </c>
      <c r="P31" s="8" t="s">
        <v>175</v>
      </c>
      <c r="Q31" s="10">
        <v>14.6</v>
      </c>
      <c r="R31" s="13">
        <f t="shared" si="2"/>
        <v>0</v>
      </c>
      <c r="S31" s="11">
        <f t="shared" si="3"/>
        <v>0</v>
      </c>
      <c r="T31" s="11">
        <f t="shared" si="4"/>
        <v>0</v>
      </c>
      <c r="U31" s="11">
        <f t="shared" si="5"/>
        <v>0</v>
      </c>
      <c r="V31" s="14">
        <f t="shared" si="6"/>
        <v>0</v>
      </c>
    </row>
    <row r="32" spans="1:22" x14ac:dyDescent="0.55000000000000004">
      <c r="A32" s="50">
        <f>IF('Common Application'!$I$65=E32,'Common Application'!$J$65,0)</f>
        <v>0</v>
      </c>
      <c r="B32" s="27">
        <f>IF('Common Application'!$I$66=E32,'Common Application'!$J$66,0)</f>
        <v>0</v>
      </c>
      <c r="C32" s="15">
        <f>IF('Common Application'!$I$67=E32,'Common Application'!$J$67,0)</f>
        <v>0</v>
      </c>
      <c r="D32" s="16">
        <f t="shared" si="0"/>
        <v>0</v>
      </c>
      <c r="E32" s="5" t="s">
        <v>179</v>
      </c>
      <c r="F32" s="17">
        <v>75</v>
      </c>
      <c r="G32" s="10">
        <v>1.2</v>
      </c>
      <c r="H32" s="8" t="s">
        <v>175</v>
      </c>
      <c r="I32" s="9">
        <v>0.54</v>
      </c>
      <c r="J32" s="9">
        <v>0.35</v>
      </c>
      <c r="K32" s="9">
        <v>0.03</v>
      </c>
      <c r="L32" s="9">
        <v>0</v>
      </c>
      <c r="M32" s="10">
        <f t="shared" si="1"/>
        <v>0</v>
      </c>
      <c r="N32" s="93" t="s">
        <v>176</v>
      </c>
      <c r="O32" s="12">
        <v>96</v>
      </c>
      <c r="P32" s="8" t="s">
        <v>175</v>
      </c>
      <c r="Q32" s="10">
        <v>14.6</v>
      </c>
      <c r="R32" s="13">
        <f t="shared" si="2"/>
        <v>0</v>
      </c>
      <c r="S32" s="11">
        <f t="shared" si="3"/>
        <v>0</v>
      </c>
      <c r="T32" s="11">
        <f t="shared" si="4"/>
        <v>0</v>
      </c>
      <c r="U32" s="11">
        <f t="shared" si="5"/>
        <v>0</v>
      </c>
      <c r="V32" s="14">
        <f t="shared" si="6"/>
        <v>0</v>
      </c>
    </row>
    <row r="33" spans="1:22" x14ac:dyDescent="0.55000000000000004">
      <c r="A33" s="50">
        <f>IF('Common Application'!$I$65=E33,'Common Application'!$J$65,0)</f>
        <v>0</v>
      </c>
      <c r="B33" s="27">
        <f>IF('Common Application'!$I$66=E33,'Common Application'!$J$66,0)</f>
        <v>0</v>
      </c>
      <c r="C33" s="15">
        <f>IF('Common Application'!$I$67=E33,'Common Application'!$J$67,0)</f>
        <v>0</v>
      </c>
      <c r="D33" s="16">
        <f t="shared" si="0"/>
        <v>0</v>
      </c>
      <c r="E33" s="5" t="s">
        <v>180</v>
      </c>
      <c r="F33" s="17">
        <v>76</v>
      </c>
      <c r="G33" s="10">
        <v>1.2</v>
      </c>
      <c r="H33" s="8" t="s">
        <v>175</v>
      </c>
      <c r="I33" s="9">
        <v>0.54</v>
      </c>
      <c r="J33" s="9">
        <v>0.35</v>
      </c>
      <c r="K33" s="9">
        <v>0.03</v>
      </c>
      <c r="L33" s="9">
        <v>0</v>
      </c>
      <c r="M33" s="10">
        <f t="shared" si="1"/>
        <v>0</v>
      </c>
      <c r="N33" s="93" t="s">
        <v>176</v>
      </c>
      <c r="O33" s="12">
        <v>96</v>
      </c>
      <c r="P33" s="8" t="s">
        <v>175</v>
      </c>
      <c r="Q33" s="10">
        <v>14.6</v>
      </c>
      <c r="R33" s="13">
        <f t="shared" si="2"/>
        <v>0</v>
      </c>
      <c r="S33" s="11">
        <f t="shared" si="3"/>
        <v>0</v>
      </c>
      <c r="T33" s="11">
        <f t="shared" si="4"/>
        <v>0</v>
      </c>
      <c r="U33" s="11">
        <f t="shared" si="5"/>
        <v>0</v>
      </c>
      <c r="V33" s="14">
        <f t="shared" si="6"/>
        <v>0</v>
      </c>
    </row>
    <row r="34" spans="1:22" x14ac:dyDescent="0.55000000000000004">
      <c r="A34" s="50">
        <f>IF('Common Application'!$I$65=E34,'Common Application'!$J$65,0)</f>
        <v>0</v>
      </c>
      <c r="B34" s="27">
        <f>IF('Common Application'!$I$66=E34,'Common Application'!$J$66,0)</f>
        <v>0</v>
      </c>
      <c r="C34" s="15">
        <f>IF('Common Application'!$I$67=E34,'Common Application'!$J$67,0)</f>
        <v>0</v>
      </c>
      <c r="D34" s="16">
        <f t="shared" si="0"/>
        <v>0</v>
      </c>
      <c r="E34" s="5" t="s">
        <v>181</v>
      </c>
      <c r="F34" s="17">
        <v>75</v>
      </c>
      <c r="G34" s="10">
        <v>1.2</v>
      </c>
      <c r="H34" s="8" t="s">
        <v>175</v>
      </c>
      <c r="I34" s="9">
        <v>0.54</v>
      </c>
      <c r="J34" s="9">
        <v>0.35</v>
      </c>
      <c r="K34" s="9">
        <v>0.03</v>
      </c>
      <c r="L34" s="9">
        <v>0</v>
      </c>
      <c r="M34" s="10">
        <f t="shared" si="1"/>
        <v>0</v>
      </c>
      <c r="N34" s="93" t="s">
        <v>176</v>
      </c>
      <c r="O34" s="12">
        <v>96</v>
      </c>
      <c r="P34" s="8" t="s">
        <v>175</v>
      </c>
      <c r="Q34" s="10">
        <v>14.6</v>
      </c>
      <c r="R34" s="13">
        <f t="shared" si="2"/>
        <v>0</v>
      </c>
      <c r="S34" s="11">
        <f t="shared" si="3"/>
        <v>0</v>
      </c>
      <c r="T34" s="11">
        <f t="shared" si="4"/>
        <v>0</v>
      </c>
      <c r="U34" s="11">
        <f t="shared" si="5"/>
        <v>0</v>
      </c>
      <c r="V34" s="14">
        <f t="shared" si="6"/>
        <v>0</v>
      </c>
    </row>
    <row r="35" spans="1:22" x14ac:dyDescent="0.55000000000000004">
      <c r="A35" s="50">
        <f>IF('Common Application'!$I$65=E35,'Common Application'!$J$65,0)</f>
        <v>0</v>
      </c>
      <c r="B35" s="27">
        <f>IF('Common Application'!$I$66=E35,'Common Application'!$J$66,0)</f>
        <v>0</v>
      </c>
      <c r="C35" s="15">
        <f>IF('Common Application'!$I$67=E35,'Common Application'!$J$67,0)</f>
        <v>0</v>
      </c>
      <c r="D35" s="16">
        <f t="shared" si="0"/>
        <v>0</v>
      </c>
      <c r="E35" s="5" t="s">
        <v>182</v>
      </c>
      <c r="F35" s="17">
        <v>534</v>
      </c>
      <c r="G35" s="10">
        <v>1.5</v>
      </c>
      <c r="H35" s="8" t="s">
        <v>183</v>
      </c>
      <c r="I35" s="9">
        <v>0.54</v>
      </c>
      <c r="J35" s="9">
        <v>0.44</v>
      </c>
      <c r="K35" s="9">
        <v>0</v>
      </c>
      <c r="L35" s="9">
        <v>0</v>
      </c>
      <c r="M35" s="10">
        <f t="shared" si="1"/>
        <v>0</v>
      </c>
      <c r="N35" s="93" t="s">
        <v>170</v>
      </c>
      <c r="O35" s="12">
        <v>67</v>
      </c>
      <c r="P35" s="8" t="s">
        <v>184</v>
      </c>
      <c r="Q35" s="10">
        <v>215</v>
      </c>
      <c r="R35" s="13">
        <f t="shared" si="2"/>
        <v>0</v>
      </c>
      <c r="S35" s="11">
        <f t="shared" si="3"/>
        <v>0</v>
      </c>
      <c r="T35" s="11">
        <f t="shared" si="4"/>
        <v>0</v>
      </c>
      <c r="U35" s="11">
        <f t="shared" si="5"/>
        <v>0</v>
      </c>
      <c r="V35" s="14">
        <f t="shared" si="6"/>
        <v>0</v>
      </c>
    </row>
    <row r="36" spans="1:22" x14ac:dyDescent="0.55000000000000004">
      <c r="A36" s="50">
        <f>IF('Common Application'!$I$65=E36,'Common Application'!$J$65,0)</f>
        <v>0</v>
      </c>
      <c r="B36" s="27">
        <f>IF('Common Application'!$I$66=E36,'Common Application'!$J$66,0)</f>
        <v>0</v>
      </c>
      <c r="C36" s="15">
        <f>IF('Common Application'!$I$67=E36,'Common Application'!$J$67,0)</f>
        <v>0</v>
      </c>
      <c r="D36" s="16">
        <f t="shared" si="0"/>
        <v>0</v>
      </c>
      <c r="E36" s="5" t="s">
        <v>185</v>
      </c>
      <c r="F36" s="17">
        <v>213</v>
      </c>
      <c r="G36" s="10">
        <v>1.5</v>
      </c>
      <c r="H36" s="8" t="s">
        <v>186</v>
      </c>
      <c r="I36" s="9">
        <v>0.79</v>
      </c>
      <c r="J36" s="9">
        <v>0.21</v>
      </c>
      <c r="K36" s="9">
        <v>0</v>
      </c>
      <c r="L36" s="9">
        <v>0</v>
      </c>
      <c r="M36" s="10">
        <f t="shared" si="1"/>
        <v>0</v>
      </c>
      <c r="N36" s="93" t="s">
        <v>170</v>
      </c>
      <c r="O36" s="12">
        <v>67</v>
      </c>
      <c r="P36" s="8" t="s">
        <v>187</v>
      </c>
      <c r="Q36" s="10">
        <v>23.7</v>
      </c>
      <c r="R36" s="13">
        <f t="shared" si="2"/>
        <v>0</v>
      </c>
      <c r="S36" s="11">
        <f t="shared" si="3"/>
        <v>0</v>
      </c>
      <c r="T36" s="11">
        <f t="shared" si="4"/>
        <v>0</v>
      </c>
      <c r="U36" s="11">
        <f t="shared" si="5"/>
        <v>0</v>
      </c>
      <c r="V36" s="14">
        <f t="shared" si="6"/>
        <v>0</v>
      </c>
    </row>
    <row r="37" spans="1:22" x14ac:dyDescent="0.55000000000000004">
      <c r="A37" s="50">
        <f>IF('Common Application'!$I$65=E37,'Common Application'!$J$65,0)</f>
        <v>0</v>
      </c>
      <c r="B37" s="27">
        <f>IF('Common Application'!$I$66=E37,'Common Application'!$J$66,0)</f>
        <v>0</v>
      </c>
      <c r="C37" s="15">
        <f>IF('Common Application'!$I$67=E37,'Common Application'!$J$67,0)</f>
        <v>0</v>
      </c>
      <c r="D37" s="16">
        <f t="shared" si="0"/>
        <v>0</v>
      </c>
      <c r="E37" s="5" t="s">
        <v>33</v>
      </c>
      <c r="F37" s="17">
        <v>302</v>
      </c>
      <c r="G37" s="10">
        <v>1.5</v>
      </c>
      <c r="H37" s="8" t="s">
        <v>183</v>
      </c>
      <c r="I37" s="9">
        <v>0.54</v>
      </c>
      <c r="J37" s="9">
        <v>0.44</v>
      </c>
      <c r="K37" s="9">
        <v>0</v>
      </c>
      <c r="L37" s="9">
        <v>0</v>
      </c>
      <c r="M37" s="10">
        <f t="shared" si="1"/>
        <v>0</v>
      </c>
      <c r="N37" s="93" t="s">
        <v>170</v>
      </c>
      <c r="O37" s="12">
        <v>67</v>
      </c>
      <c r="P37" s="8" t="s">
        <v>184</v>
      </c>
      <c r="Q37" s="10">
        <v>215</v>
      </c>
      <c r="R37" s="13">
        <f t="shared" si="2"/>
        <v>0</v>
      </c>
      <c r="S37" s="11">
        <f t="shared" si="3"/>
        <v>0</v>
      </c>
      <c r="T37" s="11">
        <f t="shared" si="4"/>
        <v>0</v>
      </c>
      <c r="U37" s="11">
        <f t="shared" si="5"/>
        <v>0</v>
      </c>
      <c r="V37" s="14">
        <f t="shared" si="6"/>
        <v>0</v>
      </c>
    </row>
    <row r="38" spans="1:22" x14ac:dyDescent="0.55000000000000004">
      <c r="A38" s="50">
        <f>IF('Common Application'!$I$65=E38,'Common Application'!$J$65,0)</f>
        <v>0</v>
      </c>
      <c r="B38" s="27">
        <f>IF('Common Application'!$I$66=E38,'Common Application'!$J$66,0)</f>
        <v>0</v>
      </c>
      <c r="C38" s="15">
        <f>IF('Common Application'!$I$67=E38,'Common Application'!$J$67,0)</f>
        <v>0</v>
      </c>
      <c r="D38" s="16">
        <f t="shared" si="0"/>
        <v>0</v>
      </c>
      <c r="E38" s="5" t="s">
        <v>188</v>
      </c>
      <c r="F38" s="17">
        <v>225</v>
      </c>
      <c r="G38" s="10">
        <v>1.5</v>
      </c>
      <c r="H38" s="8" t="s">
        <v>186</v>
      </c>
      <c r="I38" s="9">
        <v>0.79</v>
      </c>
      <c r="J38" s="9">
        <v>0.21</v>
      </c>
      <c r="K38" s="9">
        <v>0</v>
      </c>
      <c r="L38" s="9">
        <v>0</v>
      </c>
      <c r="M38" s="10">
        <f t="shared" si="1"/>
        <v>0</v>
      </c>
      <c r="N38" s="93" t="s">
        <v>170</v>
      </c>
      <c r="O38" s="12">
        <v>67</v>
      </c>
      <c r="P38" s="8" t="s">
        <v>189</v>
      </c>
      <c r="Q38" s="10">
        <v>23.7</v>
      </c>
      <c r="R38" s="13">
        <f t="shared" si="2"/>
        <v>0</v>
      </c>
      <c r="S38" s="11">
        <f t="shared" si="3"/>
        <v>0</v>
      </c>
      <c r="T38" s="11">
        <f t="shared" si="4"/>
        <v>0</v>
      </c>
      <c r="U38" s="11">
        <f t="shared" si="5"/>
        <v>0</v>
      </c>
      <c r="V38" s="14">
        <f t="shared" si="6"/>
        <v>0</v>
      </c>
    </row>
    <row r="39" spans="1:22" x14ac:dyDescent="0.55000000000000004">
      <c r="A39" s="50">
        <f>IF('Common Application'!$I$65=E39,'Common Application'!$J$65,0)</f>
        <v>0</v>
      </c>
      <c r="B39" s="27">
        <f>IF('Common Application'!$I$66=E39,'Common Application'!$J$66,0)</f>
        <v>0</v>
      </c>
      <c r="C39" s="15">
        <f>IF('Common Application'!$I$67=E39,'Common Application'!$J$67,0)</f>
        <v>0</v>
      </c>
      <c r="D39" s="16">
        <f t="shared" si="0"/>
        <v>0</v>
      </c>
      <c r="E39" s="5" t="s">
        <v>190</v>
      </c>
      <c r="F39" s="17">
        <v>351</v>
      </c>
      <c r="G39" s="10">
        <v>1.5</v>
      </c>
      <c r="H39" s="8" t="s">
        <v>183</v>
      </c>
      <c r="I39" s="9">
        <v>0.54</v>
      </c>
      <c r="J39" s="9">
        <v>0.44</v>
      </c>
      <c r="K39" s="9">
        <v>0</v>
      </c>
      <c r="L39" s="9">
        <v>0</v>
      </c>
      <c r="M39" s="10">
        <f t="shared" si="1"/>
        <v>0</v>
      </c>
      <c r="N39" s="93" t="s">
        <v>170</v>
      </c>
      <c r="O39" s="12">
        <v>67</v>
      </c>
      <c r="P39" s="8" t="s">
        <v>184</v>
      </c>
      <c r="Q39" s="10">
        <v>215</v>
      </c>
      <c r="R39" s="13">
        <f t="shared" si="2"/>
        <v>0</v>
      </c>
      <c r="S39" s="11">
        <f t="shared" si="3"/>
        <v>0</v>
      </c>
      <c r="T39" s="11">
        <f t="shared" si="4"/>
        <v>0</v>
      </c>
      <c r="U39" s="11">
        <f t="shared" si="5"/>
        <v>0</v>
      </c>
      <c r="V39" s="14">
        <f t="shared" si="6"/>
        <v>0</v>
      </c>
    </row>
    <row r="40" spans="1:22" x14ac:dyDescent="0.55000000000000004">
      <c r="A40" s="50">
        <f>IF('Common Application'!$I$65=E40,'Common Application'!$J$65,0)</f>
        <v>0</v>
      </c>
      <c r="B40" s="27">
        <f>IF('Common Application'!$I$66=E40,'Common Application'!$J$66,0)</f>
        <v>0</v>
      </c>
      <c r="C40" s="15">
        <f>IF('Common Application'!$I$67=E40,'Common Application'!$J$67,0)</f>
        <v>0</v>
      </c>
      <c r="D40" s="16">
        <f t="shared" si="0"/>
        <v>0</v>
      </c>
      <c r="E40" s="5" t="s">
        <v>191</v>
      </c>
      <c r="F40" s="17">
        <v>370</v>
      </c>
      <c r="G40" s="10">
        <v>1.4</v>
      </c>
      <c r="H40" s="8" t="s">
        <v>192</v>
      </c>
      <c r="I40" s="9">
        <v>0.51</v>
      </c>
      <c r="J40" s="9">
        <v>0.37</v>
      </c>
      <c r="K40" s="9">
        <v>0.03</v>
      </c>
      <c r="L40" s="9">
        <v>0.09</v>
      </c>
      <c r="M40" s="10">
        <f t="shared" si="1"/>
        <v>0</v>
      </c>
      <c r="N40" s="93" t="s">
        <v>176</v>
      </c>
      <c r="O40" s="12">
        <v>96</v>
      </c>
      <c r="P40" s="8" t="s">
        <v>192</v>
      </c>
      <c r="Q40" s="10">
        <v>49.6</v>
      </c>
      <c r="R40" s="13">
        <f t="shared" si="2"/>
        <v>0</v>
      </c>
      <c r="S40" s="11">
        <f t="shared" si="3"/>
        <v>0</v>
      </c>
      <c r="T40" s="11">
        <f t="shared" si="4"/>
        <v>0</v>
      </c>
      <c r="U40" s="11">
        <f t="shared" si="5"/>
        <v>0</v>
      </c>
      <c r="V40" s="14">
        <f t="shared" si="6"/>
        <v>0</v>
      </c>
    </row>
    <row r="41" spans="1:22" x14ac:dyDescent="0.55000000000000004">
      <c r="A41" s="50">
        <f>IF('Common Application'!$I$65=E41,'Common Application'!$J$65,0)</f>
        <v>0</v>
      </c>
      <c r="B41" s="27">
        <f>IF('Common Application'!$I$66=E41,'Common Application'!$J$66,0)</f>
        <v>0</v>
      </c>
      <c r="C41" s="15">
        <f>IF('Common Application'!$I$67=E41,'Common Application'!$J$67,0)</f>
        <v>0</v>
      </c>
      <c r="D41" s="16">
        <f t="shared" si="0"/>
        <v>0</v>
      </c>
      <c r="E41" s="5" t="s">
        <v>193</v>
      </c>
      <c r="F41" s="17">
        <v>104</v>
      </c>
      <c r="G41" s="10">
        <v>1.3</v>
      </c>
      <c r="H41" s="8" t="s">
        <v>194</v>
      </c>
      <c r="I41" s="9">
        <v>0.56999999999999995</v>
      </c>
      <c r="J41" s="9">
        <v>0.28000000000000003</v>
      </c>
      <c r="K41" s="9">
        <v>0.01</v>
      </c>
      <c r="L41" s="9">
        <v>0.13</v>
      </c>
      <c r="M41" s="10">
        <f t="shared" si="1"/>
        <v>0</v>
      </c>
      <c r="N41" s="94" t="s">
        <v>195</v>
      </c>
      <c r="O41" s="12">
        <v>92</v>
      </c>
      <c r="P41" s="8" t="s">
        <v>173</v>
      </c>
      <c r="Q41" s="10">
        <v>25.7</v>
      </c>
      <c r="R41" s="13">
        <f t="shared" si="2"/>
        <v>0</v>
      </c>
      <c r="S41" s="11">
        <f t="shared" si="3"/>
        <v>0</v>
      </c>
      <c r="T41" s="11">
        <f t="shared" si="4"/>
        <v>0</v>
      </c>
      <c r="U41" s="11">
        <f t="shared" si="5"/>
        <v>0</v>
      </c>
      <c r="V41" s="14">
        <f t="shared" si="6"/>
        <v>0</v>
      </c>
    </row>
    <row r="42" spans="1:22" x14ac:dyDescent="0.55000000000000004">
      <c r="A42" s="50">
        <f>IF('Common Application'!$I$65=E42,'Common Application'!$J$65,0)</f>
        <v>0</v>
      </c>
      <c r="B42" s="27">
        <f>IF('Common Application'!$I$66=E42,'Common Application'!$J$66,0)</f>
        <v>0</v>
      </c>
      <c r="C42" s="15">
        <f>IF('Common Application'!$I$67=E42,'Common Application'!$J$67,0)</f>
        <v>0</v>
      </c>
      <c r="D42" s="16">
        <f t="shared" si="0"/>
        <v>0</v>
      </c>
      <c r="E42" s="5" t="s">
        <v>196</v>
      </c>
      <c r="F42" s="17">
        <v>94</v>
      </c>
      <c r="G42" s="10">
        <v>1</v>
      </c>
      <c r="H42" s="8" t="s">
        <v>197</v>
      </c>
      <c r="I42" s="9">
        <v>0.54</v>
      </c>
      <c r="J42" s="9">
        <v>0.39</v>
      </c>
      <c r="K42" s="9">
        <v>0.01</v>
      </c>
      <c r="L42" s="9">
        <v>0</v>
      </c>
      <c r="M42" s="10">
        <f t="shared" si="1"/>
        <v>0</v>
      </c>
      <c r="N42" s="94" t="s">
        <v>197</v>
      </c>
      <c r="O42" s="12">
        <v>57</v>
      </c>
      <c r="P42" s="8" t="s">
        <v>197</v>
      </c>
      <c r="Q42" s="10">
        <v>41.7</v>
      </c>
      <c r="R42" s="13">
        <f t="shared" si="2"/>
        <v>0</v>
      </c>
      <c r="S42" s="11">
        <f t="shared" si="3"/>
        <v>0</v>
      </c>
      <c r="T42" s="11">
        <f t="shared" si="4"/>
        <v>0</v>
      </c>
      <c r="U42" s="11">
        <f t="shared" si="5"/>
        <v>0</v>
      </c>
      <c r="V42" s="14">
        <f t="shared" si="6"/>
        <v>0</v>
      </c>
    </row>
    <row r="43" spans="1:22" x14ac:dyDescent="0.55000000000000004">
      <c r="A43" s="50">
        <f>IF('Common Application'!$I$65=E43,'Common Application'!$J$65,0)</f>
        <v>0</v>
      </c>
      <c r="B43" s="27">
        <f>IF('Common Application'!$I$66=E43,'Common Application'!$J$66,0)</f>
        <v>0</v>
      </c>
      <c r="C43" s="15">
        <f>IF('Common Application'!$I$67=E43,'Common Application'!$J$67,0)</f>
        <v>0</v>
      </c>
      <c r="D43" s="16">
        <f t="shared" si="0"/>
        <v>0</v>
      </c>
      <c r="E43" s="5" t="s">
        <v>198</v>
      </c>
      <c r="F43" s="17">
        <v>89</v>
      </c>
      <c r="G43" s="10">
        <v>1</v>
      </c>
      <c r="H43" s="8" t="s">
        <v>197</v>
      </c>
      <c r="I43" s="9">
        <v>0.54</v>
      </c>
      <c r="J43" s="9">
        <v>0.39</v>
      </c>
      <c r="K43" s="9">
        <v>0.01</v>
      </c>
      <c r="L43" s="9">
        <v>0</v>
      </c>
      <c r="M43" s="10">
        <f t="shared" si="1"/>
        <v>0</v>
      </c>
      <c r="N43" s="94" t="s">
        <v>197</v>
      </c>
      <c r="O43" s="12">
        <v>57</v>
      </c>
      <c r="P43" s="8" t="s">
        <v>197</v>
      </c>
      <c r="Q43" s="10">
        <v>41.7</v>
      </c>
      <c r="R43" s="13">
        <f t="shared" si="2"/>
        <v>0</v>
      </c>
      <c r="S43" s="11">
        <f t="shared" si="3"/>
        <v>0</v>
      </c>
      <c r="T43" s="11">
        <f t="shared" si="4"/>
        <v>0</v>
      </c>
      <c r="U43" s="11">
        <f t="shared" si="5"/>
        <v>0</v>
      </c>
      <c r="V43" s="14">
        <f t="shared" si="6"/>
        <v>0</v>
      </c>
    </row>
    <row r="44" spans="1:22" x14ac:dyDescent="0.55000000000000004">
      <c r="A44" s="50">
        <f>IF('Common Application'!$I$65=E44,'Common Application'!$J$65,0)</f>
        <v>0</v>
      </c>
      <c r="B44" s="27">
        <f>IF('Common Application'!$I$66=E44,'Common Application'!$J$66,0)</f>
        <v>0</v>
      </c>
      <c r="C44" s="15">
        <f>IF('Common Application'!$I$67=E44,'Common Application'!$J$67,0)</f>
        <v>0</v>
      </c>
      <c r="D44" s="16">
        <f t="shared" si="0"/>
        <v>0</v>
      </c>
      <c r="E44" s="5" t="s">
        <v>199</v>
      </c>
      <c r="F44" s="17">
        <v>227</v>
      </c>
      <c r="G44" s="10">
        <v>1.2</v>
      </c>
      <c r="H44" s="8" t="s">
        <v>192</v>
      </c>
      <c r="I44" s="9">
        <v>0.51</v>
      </c>
      <c r="J44" s="9">
        <v>0.37</v>
      </c>
      <c r="K44" s="9">
        <v>0.03</v>
      </c>
      <c r="L44" s="9">
        <v>0.09</v>
      </c>
      <c r="M44" s="10">
        <f t="shared" si="1"/>
        <v>0</v>
      </c>
      <c r="N44" s="93" t="s">
        <v>200</v>
      </c>
      <c r="O44" s="12">
        <v>75</v>
      </c>
      <c r="P44" s="8" t="s">
        <v>192</v>
      </c>
      <c r="Q44" s="10">
        <v>49.6</v>
      </c>
      <c r="R44" s="13">
        <f t="shared" si="2"/>
        <v>0</v>
      </c>
      <c r="S44" s="11">
        <f t="shared" si="3"/>
        <v>0</v>
      </c>
      <c r="T44" s="11">
        <f t="shared" si="4"/>
        <v>0</v>
      </c>
      <c r="U44" s="11">
        <f t="shared" si="5"/>
        <v>0</v>
      </c>
      <c r="V44" s="14">
        <f t="shared" si="6"/>
        <v>0</v>
      </c>
    </row>
    <row r="45" spans="1:22" x14ac:dyDescent="0.55000000000000004">
      <c r="A45" s="50">
        <f>IF('Common Application'!$I$65=E45,'Common Application'!$J$65,0)</f>
        <v>0</v>
      </c>
      <c r="B45" s="27">
        <f>IF('Common Application'!$I$66=E45,'Common Application'!$J$66,0)</f>
        <v>0</v>
      </c>
      <c r="C45" s="15">
        <f>IF('Common Application'!$I$67=E45,'Common Application'!$J$67,0)</f>
        <v>0</v>
      </c>
      <c r="D45" s="16">
        <f t="shared" si="0"/>
        <v>0</v>
      </c>
      <c r="E45" s="5" t="s">
        <v>201</v>
      </c>
      <c r="F45" s="17">
        <v>59</v>
      </c>
      <c r="G45" s="10">
        <v>1</v>
      </c>
      <c r="H45" s="8" t="s">
        <v>202</v>
      </c>
      <c r="I45" s="9">
        <v>0.51</v>
      </c>
      <c r="J45" s="9">
        <v>0.37</v>
      </c>
      <c r="K45" s="9">
        <v>0.03</v>
      </c>
      <c r="L45" s="9">
        <v>0.09</v>
      </c>
      <c r="M45" s="10">
        <f t="shared" si="1"/>
        <v>0</v>
      </c>
      <c r="N45" s="93" t="s">
        <v>200</v>
      </c>
      <c r="O45" s="12">
        <v>75</v>
      </c>
      <c r="P45" s="8" t="s">
        <v>203</v>
      </c>
      <c r="Q45" s="10">
        <v>15.6</v>
      </c>
      <c r="R45" s="13">
        <f t="shared" si="2"/>
        <v>0</v>
      </c>
      <c r="S45" s="11">
        <f t="shared" si="3"/>
        <v>0</v>
      </c>
      <c r="T45" s="11">
        <f t="shared" si="4"/>
        <v>0</v>
      </c>
      <c r="U45" s="11">
        <f t="shared" si="5"/>
        <v>0</v>
      </c>
      <c r="V45" s="14">
        <f t="shared" si="6"/>
        <v>0</v>
      </c>
    </row>
    <row r="46" spans="1:22" x14ac:dyDescent="0.55000000000000004">
      <c r="A46" s="50">
        <f>IF('Common Application'!$I$65=E46,'Common Application'!$J$65,0)</f>
        <v>0</v>
      </c>
      <c r="B46" s="27">
        <f>IF('Common Application'!$I$66=E46,'Common Application'!$J$66,0)</f>
        <v>0</v>
      </c>
      <c r="C46" s="15">
        <f>IF('Common Application'!$I$67=E46,'Common Application'!$J$67,0)</f>
        <v>0</v>
      </c>
      <c r="D46" s="16">
        <f t="shared" si="0"/>
        <v>0</v>
      </c>
      <c r="E46" s="5" t="s">
        <v>204</v>
      </c>
      <c r="F46" s="17">
        <v>73</v>
      </c>
      <c r="G46" s="10">
        <v>1.2</v>
      </c>
      <c r="H46" s="8" t="s">
        <v>203</v>
      </c>
      <c r="I46" s="9">
        <v>0.67</v>
      </c>
      <c r="J46" s="9">
        <v>0.27</v>
      </c>
      <c r="K46" s="9">
        <v>0</v>
      </c>
      <c r="L46" s="9">
        <v>0</v>
      </c>
      <c r="M46" s="10">
        <f t="shared" si="1"/>
        <v>0</v>
      </c>
      <c r="N46" s="93" t="s">
        <v>200</v>
      </c>
      <c r="O46" s="12">
        <v>76</v>
      </c>
      <c r="P46" s="8" t="s">
        <v>203</v>
      </c>
      <c r="Q46" s="10">
        <v>15.6</v>
      </c>
      <c r="R46" s="13">
        <f t="shared" si="2"/>
        <v>0</v>
      </c>
      <c r="S46" s="11">
        <f t="shared" si="3"/>
        <v>0</v>
      </c>
      <c r="T46" s="11">
        <f t="shared" si="4"/>
        <v>0</v>
      </c>
      <c r="U46" s="11">
        <f t="shared" si="5"/>
        <v>0</v>
      </c>
      <c r="V46" s="14">
        <f t="shared" si="6"/>
        <v>0</v>
      </c>
    </row>
    <row r="47" spans="1:22" x14ac:dyDescent="0.55000000000000004">
      <c r="A47" s="50">
        <f>IF('Common Application'!$I$65=E47,'Common Application'!$J$65,0)</f>
        <v>0</v>
      </c>
      <c r="B47" s="27">
        <f>IF('Common Application'!$I$66=E47,'Common Application'!$J$66,0)</f>
        <v>0</v>
      </c>
      <c r="C47" s="15">
        <f>IF('Common Application'!$I$67=E47,'Common Application'!$J$67,0)</f>
        <v>0</v>
      </c>
      <c r="D47" s="16">
        <f t="shared" si="0"/>
        <v>0</v>
      </c>
      <c r="E47" s="5" t="s">
        <v>205</v>
      </c>
      <c r="F47" s="17">
        <v>52</v>
      </c>
      <c r="G47" s="10">
        <v>1.2</v>
      </c>
      <c r="H47" s="8" t="s">
        <v>194</v>
      </c>
      <c r="I47" s="9">
        <v>0.56999999999999995</v>
      </c>
      <c r="J47" s="9">
        <v>0.28000000000000003</v>
      </c>
      <c r="K47" s="9">
        <v>0.01</v>
      </c>
      <c r="L47" s="9">
        <v>0.13</v>
      </c>
      <c r="M47" s="10">
        <f t="shared" si="1"/>
        <v>0</v>
      </c>
      <c r="N47" s="94" t="s">
        <v>206</v>
      </c>
      <c r="O47" s="12">
        <v>50</v>
      </c>
      <c r="P47" s="8" t="s">
        <v>173</v>
      </c>
      <c r="Q47" s="10">
        <v>25.7</v>
      </c>
      <c r="R47" s="13">
        <f t="shared" si="2"/>
        <v>0</v>
      </c>
      <c r="S47" s="11">
        <f t="shared" si="3"/>
        <v>0</v>
      </c>
      <c r="T47" s="11">
        <f t="shared" si="4"/>
        <v>0</v>
      </c>
      <c r="U47" s="11">
        <f t="shared" si="5"/>
        <v>0</v>
      </c>
      <c r="V47" s="14">
        <f t="shared" si="6"/>
        <v>0</v>
      </c>
    </row>
    <row r="48" spans="1:22" x14ac:dyDescent="0.55000000000000004">
      <c r="A48" s="50">
        <f>IF('Common Application'!$I$65=E48,'Common Application'!$J$65,0)</f>
        <v>0</v>
      </c>
      <c r="B48" s="27">
        <f>IF('Common Application'!$I$66=E48,'Common Application'!$J$66,0)</f>
        <v>0</v>
      </c>
      <c r="C48" s="15">
        <f>IF('Common Application'!$I$67=E48,'Common Application'!$J$67,0)</f>
        <v>0</v>
      </c>
      <c r="D48" s="16">
        <f t="shared" si="0"/>
        <v>0</v>
      </c>
      <c r="E48" s="5" t="s">
        <v>207</v>
      </c>
      <c r="F48" s="17">
        <v>95</v>
      </c>
      <c r="G48" s="10">
        <v>1.6</v>
      </c>
      <c r="H48" s="8" t="s">
        <v>194</v>
      </c>
      <c r="I48" s="9">
        <v>0.56999999999999995</v>
      </c>
      <c r="J48" s="9">
        <v>0.28000000000000003</v>
      </c>
      <c r="K48" s="9">
        <v>0.01</v>
      </c>
      <c r="L48" s="9">
        <v>0.13</v>
      </c>
      <c r="M48" s="10">
        <f t="shared" si="1"/>
        <v>0</v>
      </c>
      <c r="N48" s="94" t="s">
        <v>195</v>
      </c>
      <c r="O48" s="12">
        <v>92</v>
      </c>
      <c r="P48" s="8" t="s">
        <v>173</v>
      </c>
      <c r="Q48" s="10">
        <v>25.7</v>
      </c>
      <c r="R48" s="13">
        <f t="shared" si="2"/>
        <v>0</v>
      </c>
      <c r="S48" s="11">
        <f t="shared" si="3"/>
        <v>0</v>
      </c>
      <c r="T48" s="11">
        <f t="shared" si="4"/>
        <v>0</v>
      </c>
      <c r="U48" s="11">
        <f t="shared" si="5"/>
        <v>0</v>
      </c>
      <c r="V48" s="14">
        <f t="shared" si="6"/>
        <v>0</v>
      </c>
    </row>
    <row r="49" spans="1:22" x14ac:dyDescent="0.55000000000000004">
      <c r="A49" s="50">
        <f>IF('Common Application'!$I$65=E49,'Common Application'!$J$65,0)</f>
        <v>0</v>
      </c>
      <c r="B49" s="27">
        <f>IF('Common Application'!$I$66=E49,'Common Application'!$J$66,0)</f>
        <v>0</v>
      </c>
      <c r="C49" s="15">
        <f>IF('Common Application'!$I$67=E49,'Common Application'!$J$67,0)</f>
        <v>0</v>
      </c>
      <c r="D49" s="16">
        <f t="shared" si="0"/>
        <v>0</v>
      </c>
      <c r="E49" s="5" t="s">
        <v>208</v>
      </c>
      <c r="F49" s="17">
        <v>95</v>
      </c>
      <c r="G49" s="10">
        <v>1.6</v>
      </c>
      <c r="H49" s="8" t="s">
        <v>194</v>
      </c>
      <c r="I49" s="9">
        <v>0.56999999999999995</v>
      </c>
      <c r="J49" s="9">
        <v>0.28000000000000003</v>
      </c>
      <c r="K49" s="9">
        <v>0.01</v>
      </c>
      <c r="L49" s="9">
        <v>0.13</v>
      </c>
      <c r="M49" s="10">
        <f t="shared" si="1"/>
        <v>0</v>
      </c>
      <c r="N49" s="94" t="s">
        <v>195</v>
      </c>
      <c r="O49" s="12">
        <v>92</v>
      </c>
      <c r="P49" s="8" t="s">
        <v>173</v>
      </c>
      <c r="Q49" s="10">
        <v>25.7</v>
      </c>
      <c r="R49" s="13">
        <f t="shared" si="2"/>
        <v>0</v>
      </c>
      <c r="S49" s="11">
        <f t="shared" si="3"/>
        <v>0</v>
      </c>
      <c r="T49" s="11">
        <f t="shared" si="4"/>
        <v>0</v>
      </c>
      <c r="U49" s="11">
        <f t="shared" si="5"/>
        <v>0</v>
      </c>
      <c r="V49" s="14">
        <f t="shared" si="6"/>
        <v>0</v>
      </c>
    </row>
    <row r="50" spans="1:22" x14ac:dyDescent="0.55000000000000004">
      <c r="A50" s="50">
        <f>IF('Common Application'!$I$65=E50,'Common Application'!$J$65,0)</f>
        <v>0</v>
      </c>
      <c r="B50" s="27">
        <f>IF('Common Application'!$I$66=E50,'Common Application'!$J$66,0)</f>
        <v>0</v>
      </c>
      <c r="C50" s="15">
        <f>IF('Common Application'!$I$67=E50,'Common Application'!$J$67,0)</f>
        <v>0</v>
      </c>
      <c r="D50" s="16">
        <f t="shared" si="0"/>
        <v>0</v>
      </c>
      <c r="E50" s="5" t="s">
        <v>169</v>
      </c>
      <c r="F50" s="17">
        <v>90</v>
      </c>
      <c r="G50" s="10">
        <v>1</v>
      </c>
      <c r="H50" s="8" t="s">
        <v>169</v>
      </c>
      <c r="I50" s="9">
        <v>0.7</v>
      </c>
      <c r="J50" s="9">
        <v>0.23</v>
      </c>
      <c r="K50" s="9">
        <v>0.01</v>
      </c>
      <c r="L50" s="9">
        <v>0.06</v>
      </c>
      <c r="M50" s="10">
        <f t="shared" si="1"/>
        <v>0</v>
      </c>
      <c r="N50" s="93" t="s">
        <v>170</v>
      </c>
      <c r="O50" s="12">
        <v>67</v>
      </c>
      <c r="P50" s="8" t="s">
        <v>169</v>
      </c>
      <c r="Q50" s="10">
        <v>14.6</v>
      </c>
      <c r="R50" s="13">
        <f t="shared" si="2"/>
        <v>0</v>
      </c>
      <c r="S50" s="11">
        <f t="shared" si="3"/>
        <v>0</v>
      </c>
      <c r="T50" s="11">
        <f t="shared" si="4"/>
        <v>0</v>
      </c>
      <c r="U50" s="11">
        <f t="shared" si="5"/>
        <v>0</v>
      </c>
      <c r="V50" s="14">
        <f t="shared" si="6"/>
        <v>0</v>
      </c>
    </row>
    <row r="51" spans="1:22" x14ac:dyDescent="0.55000000000000004">
      <c r="A51" s="50">
        <f>IF('Common Application'!$I$65=E51,'Common Application'!$J$65,0)</f>
        <v>0</v>
      </c>
      <c r="B51" s="27">
        <f>IF('Common Application'!$I$66=E51,'Common Application'!$J$66,0)</f>
        <v>0</v>
      </c>
      <c r="C51" s="15">
        <f>IF('Common Application'!$I$67=E51,'Common Application'!$J$67,0)</f>
        <v>0</v>
      </c>
      <c r="D51" s="16">
        <f t="shared" si="0"/>
        <v>0</v>
      </c>
      <c r="E51" s="5" t="s">
        <v>209</v>
      </c>
      <c r="F51" s="17">
        <v>95</v>
      </c>
      <c r="G51" s="10">
        <v>1.6</v>
      </c>
      <c r="H51" s="8" t="s">
        <v>194</v>
      </c>
      <c r="I51" s="9">
        <v>0.56999999999999995</v>
      </c>
      <c r="J51" s="9">
        <v>0.28000000000000003</v>
      </c>
      <c r="K51" s="9">
        <v>0.01</v>
      </c>
      <c r="L51" s="9">
        <v>0.13</v>
      </c>
      <c r="M51" s="10">
        <f t="shared" si="1"/>
        <v>0</v>
      </c>
      <c r="N51" s="94" t="s">
        <v>195</v>
      </c>
      <c r="O51" s="12">
        <v>92</v>
      </c>
      <c r="P51" s="8" t="s">
        <v>173</v>
      </c>
      <c r="Q51" s="10">
        <v>25.7</v>
      </c>
      <c r="R51" s="13">
        <f t="shared" si="2"/>
        <v>0</v>
      </c>
      <c r="S51" s="11">
        <f t="shared" si="3"/>
        <v>0</v>
      </c>
      <c r="T51" s="11">
        <f t="shared" si="4"/>
        <v>0</v>
      </c>
      <c r="U51" s="11">
        <f t="shared" si="5"/>
        <v>0</v>
      </c>
      <c r="V51" s="14">
        <f t="shared" si="6"/>
        <v>0</v>
      </c>
    </row>
    <row r="52" spans="1:22" x14ac:dyDescent="0.55000000000000004">
      <c r="A52" s="50">
        <f>IF('Common Application'!$I$65=E52,'Common Application'!$J$65,0)</f>
        <v>0</v>
      </c>
      <c r="B52" s="27">
        <f>IF('Common Application'!$I$66=E52,'Common Application'!$J$66,0)</f>
        <v>0</v>
      </c>
      <c r="C52" s="15">
        <f>IF('Common Application'!$I$67=E52,'Common Application'!$J$67,0)</f>
        <v>0</v>
      </c>
      <c r="D52" s="16">
        <f t="shared" si="0"/>
        <v>0</v>
      </c>
      <c r="E52" s="5" t="s">
        <v>173</v>
      </c>
      <c r="F52" s="17">
        <v>66</v>
      </c>
      <c r="G52" s="10">
        <v>1.1000000000000001</v>
      </c>
      <c r="H52" s="8" t="s">
        <v>194</v>
      </c>
      <c r="I52" s="9">
        <v>0.56999999999999995</v>
      </c>
      <c r="J52" s="9">
        <v>0.28000000000000003</v>
      </c>
      <c r="K52" s="9">
        <v>0.01</v>
      </c>
      <c r="L52" s="9">
        <v>0.13</v>
      </c>
      <c r="M52" s="10">
        <f t="shared" si="1"/>
        <v>0</v>
      </c>
      <c r="N52" s="94" t="s">
        <v>206</v>
      </c>
      <c r="O52" s="12">
        <v>50</v>
      </c>
      <c r="P52" s="8" t="s">
        <v>173</v>
      </c>
      <c r="Q52" s="10">
        <v>25.7</v>
      </c>
      <c r="R52" s="13">
        <f t="shared" si="2"/>
        <v>0</v>
      </c>
      <c r="S52" s="11">
        <f t="shared" si="3"/>
        <v>0</v>
      </c>
      <c r="T52" s="11">
        <f t="shared" si="4"/>
        <v>0</v>
      </c>
      <c r="U52" s="11">
        <f t="shared" si="5"/>
        <v>0</v>
      </c>
      <c r="V52" s="14">
        <f t="shared" si="6"/>
        <v>0</v>
      </c>
    </row>
    <row r="53" spans="1:22" x14ac:dyDescent="0.55000000000000004">
      <c r="A53" s="50">
        <f>IF('Common Application'!$I$65=E53,'Common Application'!$J$65,0)</f>
        <v>0</v>
      </c>
      <c r="B53" s="27">
        <f>IF('Common Application'!$I$66=E53,'Common Application'!$J$66,0)</f>
        <v>0</v>
      </c>
      <c r="C53" s="15">
        <f>IF('Common Application'!$I$67=E53,'Common Application'!$J$67,0)</f>
        <v>0</v>
      </c>
      <c r="D53" s="16">
        <f t="shared" si="0"/>
        <v>0</v>
      </c>
      <c r="E53" s="5" t="s">
        <v>210</v>
      </c>
      <c r="F53" s="17">
        <v>90</v>
      </c>
      <c r="G53" s="10">
        <v>1</v>
      </c>
      <c r="H53" s="8" t="s">
        <v>211</v>
      </c>
      <c r="I53" s="9">
        <v>0.55000000000000004</v>
      </c>
      <c r="J53" s="9">
        <v>0.31</v>
      </c>
      <c r="K53" s="9">
        <v>0.02</v>
      </c>
      <c r="L53" s="9">
        <v>0</v>
      </c>
      <c r="M53" s="10">
        <f t="shared" si="1"/>
        <v>0</v>
      </c>
      <c r="N53" s="94" t="s">
        <v>206</v>
      </c>
      <c r="O53" s="12">
        <v>50</v>
      </c>
      <c r="P53" s="8" t="s">
        <v>212</v>
      </c>
      <c r="Q53" s="10">
        <v>42.1</v>
      </c>
      <c r="R53" s="13">
        <f t="shared" si="2"/>
        <v>0</v>
      </c>
      <c r="S53" s="11">
        <f t="shared" si="3"/>
        <v>0</v>
      </c>
      <c r="T53" s="11">
        <f t="shared" si="4"/>
        <v>0</v>
      </c>
      <c r="U53" s="11">
        <f t="shared" si="5"/>
        <v>0</v>
      </c>
      <c r="V53" s="14">
        <f t="shared" si="6"/>
        <v>0</v>
      </c>
    </row>
    <row r="54" spans="1:22" x14ac:dyDescent="0.55000000000000004">
      <c r="A54" s="50">
        <f>IF('Common Application'!$I$65=E54,'Common Application'!$J$65,0)</f>
        <v>0</v>
      </c>
      <c r="B54" s="27">
        <f>IF('Common Application'!$I$66=E54,'Common Application'!$J$66,0)</f>
        <v>0</v>
      </c>
      <c r="C54" s="15">
        <f>IF('Common Application'!$I$67=E54,'Common Application'!$J$67,0)</f>
        <v>0</v>
      </c>
      <c r="D54" s="16">
        <f t="shared" si="0"/>
        <v>0</v>
      </c>
      <c r="E54" s="5" t="s">
        <v>213</v>
      </c>
      <c r="F54" s="17">
        <v>66</v>
      </c>
      <c r="G54" s="10">
        <v>1.1000000000000001</v>
      </c>
      <c r="H54" s="8" t="s">
        <v>194</v>
      </c>
      <c r="I54" s="9">
        <v>0.56999999999999995</v>
      </c>
      <c r="J54" s="9">
        <v>0.28000000000000003</v>
      </c>
      <c r="K54" s="9">
        <v>0.01</v>
      </c>
      <c r="L54" s="9">
        <v>0.13</v>
      </c>
      <c r="M54" s="10">
        <f t="shared" si="1"/>
        <v>0</v>
      </c>
      <c r="N54" s="94" t="s">
        <v>206</v>
      </c>
      <c r="O54" s="12">
        <v>50</v>
      </c>
      <c r="P54" s="8" t="s">
        <v>173</v>
      </c>
      <c r="Q54" s="10">
        <v>25.7</v>
      </c>
      <c r="R54" s="13">
        <f t="shared" si="2"/>
        <v>0</v>
      </c>
      <c r="S54" s="11">
        <f t="shared" si="3"/>
        <v>0</v>
      </c>
      <c r="T54" s="11">
        <f t="shared" si="4"/>
        <v>0</v>
      </c>
      <c r="U54" s="11">
        <f t="shared" si="5"/>
        <v>0</v>
      </c>
      <c r="V54" s="14">
        <f t="shared" si="6"/>
        <v>0</v>
      </c>
    </row>
    <row r="55" spans="1:22" x14ac:dyDescent="0.55000000000000004">
      <c r="A55" s="50">
        <f>IF('Common Application'!$I$65=E55,'Common Application'!$J$65,0)</f>
        <v>0</v>
      </c>
      <c r="B55" s="27">
        <f>IF('Common Application'!$I$66=E55,'Common Application'!$J$66,0)</f>
        <v>0</v>
      </c>
      <c r="C55" s="15">
        <f>IF('Common Application'!$I$67=E55,'Common Application'!$J$67,0)</f>
        <v>0</v>
      </c>
      <c r="D55" s="16">
        <f t="shared" si="0"/>
        <v>0</v>
      </c>
      <c r="E55" s="5" t="s">
        <v>214</v>
      </c>
      <c r="F55" s="17">
        <v>46</v>
      </c>
      <c r="G55" s="10">
        <v>1.3</v>
      </c>
      <c r="H55" s="8" t="s">
        <v>215</v>
      </c>
      <c r="I55" s="9">
        <v>0.47</v>
      </c>
      <c r="J55" s="9">
        <v>0.5</v>
      </c>
      <c r="K55" s="9">
        <v>0.03</v>
      </c>
      <c r="L55" s="9">
        <v>0</v>
      </c>
      <c r="M55" s="10">
        <f t="shared" si="1"/>
        <v>0</v>
      </c>
      <c r="N55" s="94" t="s">
        <v>195</v>
      </c>
      <c r="O55" s="12">
        <v>92</v>
      </c>
      <c r="P55" s="8" t="s">
        <v>216</v>
      </c>
      <c r="Q55" s="10">
        <v>7.3</v>
      </c>
      <c r="R55" s="13">
        <f t="shared" si="2"/>
        <v>0</v>
      </c>
      <c r="S55" s="11">
        <f t="shared" si="3"/>
        <v>0</v>
      </c>
      <c r="T55" s="11">
        <f t="shared" si="4"/>
        <v>0</v>
      </c>
      <c r="U55" s="11">
        <f t="shared" si="5"/>
        <v>0</v>
      </c>
      <c r="V55" s="14">
        <f t="shared" si="6"/>
        <v>0</v>
      </c>
    </row>
    <row r="56" spans="1:22" x14ac:dyDescent="0.55000000000000004">
      <c r="A56" s="50">
        <f>IF('Common Application'!$I$65=E56,'Common Application'!$J$65,0)</f>
        <v>0</v>
      </c>
      <c r="B56" s="27">
        <f>IF('Common Application'!$I$66=E56,'Common Application'!$J$66,0)</f>
        <v>0</v>
      </c>
      <c r="C56" s="15">
        <f>IF('Common Application'!$I$67=E56,'Common Application'!$J$67,0)</f>
        <v>0</v>
      </c>
      <c r="D56" s="16">
        <f t="shared" si="0"/>
        <v>0</v>
      </c>
      <c r="E56" s="5" t="s">
        <v>217</v>
      </c>
      <c r="F56" s="17">
        <v>124</v>
      </c>
      <c r="G56" s="10">
        <v>1</v>
      </c>
      <c r="H56" s="8" t="s">
        <v>218</v>
      </c>
      <c r="I56" s="9">
        <v>0.6</v>
      </c>
      <c r="J56" s="9">
        <v>0.35</v>
      </c>
      <c r="K56" s="9">
        <v>0.05</v>
      </c>
      <c r="L56" s="9">
        <v>0</v>
      </c>
      <c r="M56" s="10">
        <f t="shared" si="1"/>
        <v>0</v>
      </c>
      <c r="N56" s="94" t="s">
        <v>197</v>
      </c>
      <c r="O56" s="12">
        <v>57</v>
      </c>
      <c r="P56" s="8" t="s">
        <v>219</v>
      </c>
      <c r="Q56" s="10">
        <v>60.2</v>
      </c>
      <c r="R56" s="13">
        <f t="shared" si="2"/>
        <v>0</v>
      </c>
      <c r="S56" s="11">
        <f t="shared" si="3"/>
        <v>0</v>
      </c>
      <c r="T56" s="11">
        <f t="shared" si="4"/>
        <v>0</v>
      </c>
      <c r="U56" s="11">
        <f t="shared" si="5"/>
        <v>0</v>
      </c>
      <c r="V56" s="14">
        <f t="shared" si="6"/>
        <v>0</v>
      </c>
    </row>
    <row r="57" spans="1:22" x14ac:dyDescent="0.55000000000000004">
      <c r="A57" s="50">
        <f>IF('Common Application'!$I$65=E57,'Common Application'!$J$65,0)</f>
        <v>0</v>
      </c>
      <c r="B57" s="27">
        <f>IF('Common Application'!$I$66=E57,'Common Application'!$J$66,0)</f>
        <v>0</v>
      </c>
      <c r="C57" s="15">
        <f>IF('Common Application'!$I$67=E57,'Common Application'!$J$67,0)</f>
        <v>0</v>
      </c>
      <c r="D57" s="16">
        <f t="shared" si="0"/>
        <v>0</v>
      </c>
      <c r="E57" s="5" t="s">
        <v>29</v>
      </c>
      <c r="F57" s="17">
        <v>79</v>
      </c>
      <c r="G57" s="10">
        <v>0.7</v>
      </c>
      <c r="H57" s="8" t="s">
        <v>218</v>
      </c>
      <c r="I57" s="9">
        <v>0.6</v>
      </c>
      <c r="J57" s="9">
        <v>0.35</v>
      </c>
      <c r="K57" s="9">
        <v>0.05</v>
      </c>
      <c r="L57" s="9">
        <v>0</v>
      </c>
      <c r="M57" s="10">
        <f t="shared" si="1"/>
        <v>0</v>
      </c>
      <c r="N57" s="94" t="s">
        <v>220</v>
      </c>
      <c r="O57" s="53">
        <v>56</v>
      </c>
      <c r="P57" s="8" t="s">
        <v>221</v>
      </c>
      <c r="Q57" s="10">
        <v>42</v>
      </c>
      <c r="R57" s="13">
        <f t="shared" si="2"/>
        <v>0</v>
      </c>
      <c r="S57" s="11">
        <f t="shared" si="3"/>
        <v>0</v>
      </c>
      <c r="T57" s="11">
        <f t="shared" si="4"/>
        <v>0</v>
      </c>
      <c r="U57" s="11">
        <f t="shared" si="5"/>
        <v>0</v>
      </c>
      <c r="V57" s="14">
        <f t="shared" si="6"/>
        <v>0</v>
      </c>
    </row>
    <row r="58" spans="1:22" x14ac:dyDescent="0.55000000000000004">
      <c r="A58" s="54">
        <f>IF('Common Application'!$I$65=E58,'Common Application'!$J$65,0)</f>
        <v>0</v>
      </c>
      <c r="B58" s="55">
        <f>IF('Common Application'!$I$66=E58,'Common Application'!$J$66,0)</f>
        <v>0</v>
      </c>
      <c r="C58" s="56">
        <f>IF('Common Application'!$I$67=E58,'Common Application'!$J$67,0)</f>
        <v>0</v>
      </c>
      <c r="D58" s="57">
        <f t="shared" si="0"/>
        <v>0</v>
      </c>
      <c r="E58" s="58" t="s">
        <v>222</v>
      </c>
      <c r="F58" s="59">
        <v>37.5</v>
      </c>
      <c r="G58" s="60">
        <v>0.7</v>
      </c>
      <c r="H58" s="61" t="s">
        <v>223</v>
      </c>
      <c r="I58" s="62"/>
      <c r="J58" s="62"/>
      <c r="K58" s="62"/>
      <c r="L58" s="62"/>
      <c r="M58" s="60"/>
      <c r="N58" s="95" t="s">
        <v>224</v>
      </c>
      <c r="O58" s="64">
        <v>55</v>
      </c>
      <c r="P58" s="63" t="s">
        <v>224</v>
      </c>
      <c r="Q58" s="60"/>
      <c r="R58" s="65">
        <f t="shared" si="2"/>
        <v>0</v>
      </c>
      <c r="S58" s="66">
        <f t="shared" si="3"/>
        <v>0</v>
      </c>
      <c r="T58" s="66">
        <f t="shared" si="4"/>
        <v>0</v>
      </c>
      <c r="U58" s="66">
        <f t="shared" si="5"/>
        <v>0</v>
      </c>
      <c r="V58" s="67">
        <f t="shared" si="6"/>
        <v>0</v>
      </c>
    </row>
    <row r="59" spans="1:22" x14ac:dyDescent="0.55000000000000004">
      <c r="A59" s="50">
        <f>IF('Common Application'!$I$65=E59,'Common Application'!$J$65,0)</f>
        <v>0</v>
      </c>
      <c r="B59" s="27">
        <f>IF('Common Application'!$I$66=E59,'Common Application'!$J$66,0)</f>
        <v>0</v>
      </c>
      <c r="C59" s="15">
        <f>IF('Common Application'!$I$67=E59,'Common Application'!$J$67,0)</f>
        <v>0</v>
      </c>
      <c r="D59" s="16">
        <f t="shared" si="0"/>
        <v>0</v>
      </c>
      <c r="E59" s="5" t="s">
        <v>225</v>
      </c>
      <c r="F59" s="17">
        <v>47</v>
      </c>
      <c r="G59" s="10">
        <v>1.5</v>
      </c>
      <c r="H59" s="8" t="s">
        <v>226</v>
      </c>
      <c r="I59" s="9">
        <v>0.77</v>
      </c>
      <c r="J59" s="9">
        <v>0.2</v>
      </c>
      <c r="K59" s="9">
        <v>0.02</v>
      </c>
      <c r="L59" s="9">
        <v>0</v>
      </c>
      <c r="M59" s="10">
        <f t="shared" ref="M59:M66" si="7">(F59*I59*$E$69)+(F59*J59*$F$69)+(F59*K59*$G$69)+(F59*L59*$H$69)</f>
        <v>0</v>
      </c>
      <c r="N59" s="93" t="s">
        <v>170</v>
      </c>
      <c r="O59" s="12">
        <v>67</v>
      </c>
      <c r="P59" s="8" t="s">
        <v>227</v>
      </c>
      <c r="Q59" s="10">
        <v>8</v>
      </c>
      <c r="R59" s="13">
        <f t="shared" si="2"/>
        <v>0</v>
      </c>
      <c r="S59" s="11">
        <f t="shared" si="3"/>
        <v>0</v>
      </c>
      <c r="T59" s="11">
        <f t="shared" si="4"/>
        <v>0</v>
      </c>
      <c r="U59" s="11">
        <f t="shared" si="5"/>
        <v>0</v>
      </c>
      <c r="V59" s="14">
        <f t="shared" si="6"/>
        <v>0</v>
      </c>
    </row>
    <row r="60" spans="1:22" x14ac:dyDescent="0.55000000000000004">
      <c r="A60" s="50">
        <f>IF('Common Application'!$I$65=E60,'Common Application'!$J$65,0)</f>
        <v>0</v>
      </c>
      <c r="B60" s="27">
        <f>IF('Common Application'!$I$66=E60,'Common Application'!$J$66,0)</f>
        <v>0</v>
      </c>
      <c r="C60" s="15">
        <f>IF('Common Application'!$I$67=E60,'Common Application'!$J$67,0)</f>
        <v>0</v>
      </c>
      <c r="D60" s="16">
        <f t="shared" si="0"/>
        <v>0</v>
      </c>
      <c r="E60" s="5" t="s">
        <v>228</v>
      </c>
      <c r="F60" s="17">
        <v>192</v>
      </c>
      <c r="G60" s="10">
        <v>1.5</v>
      </c>
      <c r="H60" s="8" t="s">
        <v>226</v>
      </c>
      <c r="I60" s="9">
        <v>0.77</v>
      </c>
      <c r="J60" s="9">
        <v>0.2</v>
      </c>
      <c r="K60" s="9">
        <v>0.02</v>
      </c>
      <c r="L60" s="9">
        <v>0</v>
      </c>
      <c r="M60" s="10">
        <f t="shared" si="7"/>
        <v>0</v>
      </c>
      <c r="N60" s="93" t="s">
        <v>170</v>
      </c>
      <c r="O60" s="12">
        <v>67</v>
      </c>
      <c r="P60" s="8" t="s">
        <v>227</v>
      </c>
      <c r="Q60" s="10">
        <v>8</v>
      </c>
      <c r="R60" s="13">
        <f t="shared" si="2"/>
        <v>0</v>
      </c>
      <c r="S60" s="11">
        <f t="shared" si="3"/>
        <v>0</v>
      </c>
      <c r="T60" s="11">
        <f t="shared" si="4"/>
        <v>0</v>
      </c>
      <c r="U60" s="11">
        <f t="shared" si="5"/>
        <v>0</v>
      </c>
      <c r="V60" s="14">
        <f t="shared" si="6"/>
        <v>0</v>
      </c>
    </row>
    <row r="61" spans="1:22" x14ac:dyDescent="0.55000000000000004">
      <c r="A61" s="50">
        <f>IF('Common Application'!$I$65=E61,'Common Application'!$J$65,0)</f>
        <v>0</v>
      </c>
      <c r="B61" s="27">
        <f>IF('Common Application'!$I$66=E61,'Common Application'!$J$66,0)</f>
        <v>0</v>
      </c>
      <c r="C61" s="15">
        <f>IF('Common Application'!$I$67=E61,'Common Application'!$J$67,0)</f>
        <v>0</v>
      </c>
      <c r="D61" s="16">
        <f t="shared" si="0"/>
        <v>0</v>
      </c>
      <c r="E61" s="5" t="s">
        <v>34</v>
      </c>
      <c r="F61" s="17">
        <v>72</v>
      </c>
      <c r="G61" s="10">
        <v>1.5</v>
      </c>
      <c r="H61" s="8" t="s">
        <v>226</v>
      </c>
      <c r="I61" s="9">
        <v>0.77</v>
      </c>
      <c r="J61" s="9">
        <v>0.2</v>
      </c>
      <c r="K61" s="9">
        <v>0.02</v>
      </c>
      <c r="L61" s="9">
        <v>0</v>
      </c>
      <c r="M61" s="10">
        <f t="shared" si="7"/>
        <v>0</v>
      </c>
      <c r="N61" s="93" t="s">
        <v>170</v>
      </c>
      <c r="O61" s="12">
        <v>67</v>
      </c>
      <c r="P61" s="8" t="s">
        <v>227</v>
      </c>
      <c r="Q61" s="10">
        <v>8</v>
      </c>
      <c r="R61" s="13">
        <f t="shared" si="2"/>
        <v>0</v>
      </c>
      <c r="S61" s="11">
        <f t="shared" si="3"/>
        <v>0</v>
      </c>
      <c r="T61" s="11">
        <f t="shared" si="4"/>
        <v>0</v>
      </c>
      <c r="U61" s="11">
        <f t="shared" si="5"/>
        <v>0</v>
      </c>
      <c r="V61" s="14">
        <f t="shared" si="6"/>
        <v>0</v>
      </c>
    </row>
    <row r="62" spans="1:22" x14ac:dyDescent="0.55000000000000004">
      <c r="A62" s="50">
        <f>IF('Common Application'!$I$65=E62,'Common Application'!$J$65,0)</f>
        <v>0</v>
      </c>
      <c r="B62" s="27">
        <f>IF('Common Application'!$I$66=E62,'Common Application'!$J$66,0)</f>
        <v>0</v>
      </c>
      <c r="C62" s="15">
        <f>IF('Common Application'!$I$67=E62,'Common Application'!$J$67,0)</f>
        <v>0</v>
      </c>
      <c r="D62" s="16">
        <f t="shared" si="0"/>
        <v>0</v>
      </c>
      <c r="E62" s="5" t="s">
        <v>229</v>
      </c>
      <c r="F62" s="17">
        <v>107</v>
      </c>
      <c r="G62" s="10">
        <v>1.5</v>
      </c>
      <c r="H62" s="8" t="s">
        <v>230</v>
      </c>
      <c r="I62" s="9">
        <v>0.66</v>
      </c>
      <c r="J62" s="9">
        <v>0.34</v>
      </c>
      <c r="K62" s="9">
        <v>0</v>
      </c>
      <c r="L62" s="9">
        <v>0</v>
      </c>
      <c r="M62" s="10">
        <f t="shared" si="7"/>
        <v>0</v>
      </c>
      <c r="N62" s="93" t="s">
        <v>170</v>
      </c>
      <c r="O62" s="12">
        <v>67</v>
      </c>
      <c r="P62" s="8" t="s">
        <v>230</v>
      </c>
      <c r="Q62" s="10">
        <v>11.8</v>
      </c>
      <c r="R62" s="13">
        <f t="shared" si="2"/>
        <v>0</v>
      </c>
      <c r="S62" s="11">
        <f t="shared" si="3"/>
        <v>0</v>
      </c>
      <c r="T62" s="11">
        <f t="shared" si="4"/>
        <v>0</v>
      </c>
      <c r="U62" s="11">
        <f t="shared" si="5"/>
        <v>0</v>
      </c>
      <c r="V62" s="14">
        <f t="shared" si="6"/>
        <v>0</v>
      </c>
    </row>
    <row r="63" spans="1:22" x14ac:dyDescent="0.55000000000000004">
      <c r="A63" s="50">
        <f>IF('Common Application'!$I$65=E63,'Common Application'!$J$65,0)</f>
        <v>0</v>
      </c>
      <c r="B63" s="27">
        <f>IF('Common Application'!$I$66=E63,'Common Application'!$J$66,0)</f>
        <v>0</v>
      </c>
      <c r="C63" s="15">
        <f>IF('Common Application'!$I$67=E63,'Common Application'!$J$67,0)</f>
        <v>0</v>
      </c>
      <c r="D63" s="16">
        <f t="shared" si="0"/>
        <v>0</v>
      </c>
      <c r="E63" s="5" t="s">
        <v>231</v>
      </c>
      <c r="F63" s="17">
        <v>31</v>
      </c>
      <c r="G63" s="10">
        <v>0.8</v>
      </c>
      <c r="H63" s="8" t="s">
        <v>232</v>
      </c>
      <c r="I63" s="9">
        <v>0.66</v>
      </c>
      <c r="J63" s="9">
        <v>0.32</v>
      </c>
      <c r="K63" s="9">
        <v>0</v>
      </c>
      <c r="L63" s="9">
        <v>0</v>
      </c>
      <c r="M63" s="10">
        <f t="shared" si="7"/>
        <v>0</v>
      </c>
      <c r="N63" s="93" t="s">
        <v>170</v>
      </c>
      <c r="O63" s="12">
        <v>67</v>
      </c>
      <c r="P63" s="8" t="s">
        <v>232</v>
      </c>
      <c r="Q63" s="10">
        <v>3.4</v>
      </c>
      <c r="R63" s="13">
        <f t="shared" si="2"/>
        <v>0</v>
      </c>
      <c r="S63" s="11">
        <f t="shared" si="3"/>
        <v>0</v>
      </c>
      <c r="T63" s="11">
        <f t="shared" si="4"/>
        <v>0</v>
      </c>
      <c r="U63" s="11">
        <f t="shared" si="5"/>
        <v>0</v>
      </c>
      <c r="V63" s="14">
        <f t="shared" si="6"/>
        <v>0</v>
      </c>
    </row>
    <row r="64" spans="1:22" x14ac:dyDescent="0.55000000000000004">
      <c r="A64" s="50">
        <f>IF('Common Application'!$I$65=E64,'Common Application'!$J$65,0)</f>
        <v>0</v>
      </c>
      <c r="B64" s="27">
        <f>IF('Common Application'!$I$66=E64,'Common Application'!$J$66,0)</f>
        <v>0</v>
      </c>
      <c r="C64" s="15">
        <f>IF('Common Application'!$I$67=E64,'Common Application'!$J$67,0)</f>
        <v>0</v>
      </c>
      <c r="D64" s="16">
        <f t="shared" si="0"/>
        <v>0</v>
      </c>
      <c r="E64" s="5" t="s">
        <v>233</v>
      </c>
      <c r="F64" s="17">
        <v>77</v>
      </c>
      <c r="G64" s="10">
        <v>1.4</v>
      </c>
      <c r="H64" s="8" t="s">
        <v>234</v>
      </c>
      <c r="I64" s="9">
        <v>0.47</v>
      </c>
      <c r="J64" s="9">
        <v>0.45</v>
      </c>
      <c r="K64" s="9">
        <v>0.06</v>
      </c>
      <c r="L64" s="9">
        <v>0</v>
      </c>
      <c r="M64" s="10">
        <f t="shared" si="7"/>
        <v>0</v>
      </c>
      <c r="N64" s="93" t="s">
        <v>170</v>
      </c>
      <c r="O64" s="12">
        <v>67</v>
      </c>
      <c r="P64" s="8" t="s">
        <v>235</v>
      </c>
      <c r="Q64" s="10">
        <v>12.6</v>
      </c>
      <c r="R64" s="13">
        <f t="shared" si="2"/>
        <v>0</v>
      </c>
      <c r="S64" s="11">
        <f t="shared" si="3"/>
        <v>0</v>
      </c>
      <c r="T64" s="11">
        <f t="shared" si="4"/>
        <v>0</v>
      </c>
      <c r="U64" s="11">
        <f t="shared" si="5"/>
        <v>0</v>
      </c>
      <c r="V64" s="14">
        <f t="shared" si="6"/>
        <v>0</v>
      </c>
    </row>
    <row r="65" spans="1:22" x14ac:dyDescent="0.55000000000000004">
      <c r="A65" s="50">
        <f>IF('Common Application'!$I$65=E65,'Common Application'!$J$65,0)</f>
        <v>0</v>
      </c>
      <c r="B65" s="27">
        <f>IF('Common Application'!$I$66=E65,'Common Application'!$J$66,0)</f>
        <v>0</v>
      </c>
      <c r="C65" s="15">
        <f>IF('Common Application'!$I$67=E65,'Common Application'!$J$67,0)</f>
        <v>0</v>
      </c>
      <c r="D65" s="16">
        <f t="shared" si="0"/>
        <v>0</v>
      </c>
      <c r="E65" s="5" t="s">
        <v>236</v>
      </c>
      <c r="F65" s="17">
        <v>26</v>
      </c>
      <c r="G65" s="10">
        <v>0.8</v>
      </c>
      <c r="H65" s="8" t="s">
        <v>232</v>
      </c>
      <c r="I65" s="9">
        <v>0.66</v>
      </c>
      <c r="J65" s="9">
        <v>0.32</v>
      </c>
      <c r="K65" s="9">
        <v>0</v>
      </c>
      <c r="L65" s="9">
        <v>0</v>
      </c>
      <c r="M65" s="10">
        <f t="shared" si="7"/>
        <v>0</v>
      </c>
      <c r="N65" s="93" t="s">
        <v>170</v>
      </c>
      <c r="O65" s="12">
        <v>67</v>
      </c>
      <c r="P65" s="8" t="s">
        <v>232</v>
      </c>
      <c r="Q65" s="10">
        <v>3.4</v>
      </c>
      <c r="R65" s="13">
        <f t="shared" si="2"/>
        <v>0</v>
      </c>
      <c r="S65" s="11">
        <f t="shared" si="3"/>
        <v>0</v>
      </c>
      <c r="T65" s="11">
        <f t="shared" si="4"/>
        <v>0</v>
      </c>
      <c r="U65" s="11">
        <f t="shared" si="5"/>
        <v>0</v>
      </c>
      <c r="V65" s="14">
        <f t="shared" si="6"/>
        <v>0</v>
      </c>
    </row>
    <row r="66" spans="1:22" ht="14.7" thickBot="1" x14ac:dyDescent="0.6">
      <c r="A66" s="51">
        <f>IF('Common Application'!$I$65=E66,'Common Application'!$J$65,0)</f>
        <v>0</v>
      </c>
      <c r="B66" s="38">
        <f>IF('Common Application'!$I$66=E66,'Common Application'!$J$66,0)</f>
        <v>0</v>
      </c>
      <c r="C66" s="52">
        <f>IF('Common Application'!$I$67=E66,'Common Application'!$J$67,0)</f>
        <v>0</v>
      </c>
      <c r="D66" s="39">
        <f t="shared" si="0"/>
        <v>0</v>
      </c>
      <c r="E66" s="40" t="s">
        <v>237</v>
      </c>
      <c r="F66" s="41">
        <v>127</v>
      </c>
      <c r="G66" s="42">
        <v>0.8</v>
      </c>
      <c r="H66" s="43" t="s">
        <v>232</v>
      </c>
      <c r="I66" s="44">
        <v>0.66</v>
      </c>
      <c r="J66" s="44">
        <v>0.32</v>
      </c>
      <c r="K66" s="44">
        <v>0</v>
      </c>
      <c r="L66" s="44">
        <v>0</v>
      </c>
      <c r="M66" s="45">
        <f t="shared" si="7"/>
        <v>0</v>
      </c>
      <c r="N66" s="96" t="s">
        <v>170</v>
      </c>
      <c r="O66" s="47">
        <v>67</v>
      </c>
      <c r="P66" s="43" t="s">
        <v>232</v>
      </c>
      <c r="Q66" s="45">
        <v>3.4</v>
      </c>
      <c r="R66" s="48">
        <f t="shared" si="2"/>
        <v>0</v>
      </c>
      <c r="S66" s="46">
        <f t="shared" si="3"/>
        <v>0</v>
      </c>
      <c r="T66" s="46">
        <f t="shared" si="4"/>
        <v>0</v>
      </c>
      <c r="U66" s="46">
        <f t="shared" si="5"/>
        <v>0</v>
      </c>
      <c r="V66" s="49">
        <f t="shared" si="6"/>
        <v>0</v>
      </c>
    </row>
    <row r="67" spans="1:22" ht="15" thickTop="1" thickBot="1" x14ac:dyDescent="0.6">
      <c r="A67" s="18"/>
      <c r="B67" s="18"/>
      <c r="C67" s="19" t="s">
        <v>238</v>
      </c>
      <c r="D67" s="20">
        <f>SUM(D27:D66)</f>
        <v>0</v>
      </c>
      <c r="E67" s="18"/>
      <c r="F67" s="18"/>
      <c r="G67" s="18"/>
      <c r="H67" s="18"/>
      <c r="I67" s="18"/>
      <c r="J67" s="18"/>
      <c r="K67" s="18"/>
      <c r="L67" s="18"/>
      <c r="M67" s="18"/>
      <c r="N67" s="97"/>
      <c r="O67" s="18"/>
      <c r="P67" s="18"/>
      <c r="Q67" s="35" t="s">
        <v>238</v>
      </c>
      <c r="R67" s="36">
        <f>SUM(R27:R66)</f>
        <v>0</v>
      </c>
      <c r="S67" s="36">
        <f>SUM(S27:S66)</f>
        <v>0</v>
      </c>
      <c r="T67" s="36">
        <f>SUM(T27:T66)</f>
        <v>0</v>
      </c>
      <c r="U67" s="36">
        <f>SUM(U27:U66)</f>
        <v>0</v>
      </c>
      <c r="V67" s="37">
        <f>SUM(V27:V66)</f>
        <v>0</v>
      </c>
    </row>
    <row r="71" spans="1:22" x14ac:dyDescent="0.55000000000000004">
      <c r="C71" s="104" t="s">
        <v>493</v>
      </c>
      <c r="D71" s="104"/>
      <c r="E71" s="104"/>
      <c r="H71" s="99" t="s">
        <v>478</v>
      </c>
      <c r="I71" s="100"/>
    </row>
    <row r="72" spans="1:22" x14ac:dyDescent="0.55000000000000004">
      <c r="C72" s="101" t="s">
        <v>494</v>
      </c>
      <c r="D72" s="106" t="s">
        <v>495</v>
      </c>
      <c r="E72" s="101"/>
      <c r="H72" s="101" t="s">
        <v>479</v>
      </c>
      <c r="I72" s="102" t="s">
        <v>480</v>
      </c>
    </row>
    <row r="73" spans="1:22" x14ac:dyDescent="0.55000000000000004">
      <c r="C73" s="103" t="s">
        <v>154</v>
      </c>
      <c r="D73" s="105">
        <v>0.11330763094921563</v>
      </c>
      <c r="E73" s="104"/>
      <c r="H73" s="103" t="s">
        <v>481</v>
      </c>
      <c r="I73" s="103">
        <v>1</v>
      </c>
    </row>
    <row r="74" spans="1:22" x14ac:dyDescent="0.55000000000000004">
      <c r="C74" s="103" t="s">
        <v>496</v>
      </c>
      <c r="D74" s="105">
        <v>9.5049999999999996E-2</v>
      </c>
      <c r="E74" s="104"/>
      <c r="H74" s="103" t="s">
        <v>482</v>
      </c>
      <c r="I74" s="103">
        <v>1000</v>
      </c>
    </row>
    <row r="75" spans="1:22" x14ac:dyDescent="0.55000000000000004">
      <c r="C75" s="103" t="s">
        <v>463</v>
      </c>
      <c r="D75" s="105">
        <v>5.3109999999999997E-2</v>
      </c>
      <c r="E75" s="104"/>
      <c r="H75" s="103" t="s">
        <v>483</v>
      </c>
      <c r="I75" s="103">
        <v>947.81700000000001</v>
      </c>
    </row>
    <row r="76" spans="1:22" x14ac:dyDescent="0.55000000000000004">
      <c r="C76" s="103" t="s">
        <v>497</v>
      </c>
      <c r="D76" s="105">
        <v>6.4250000000000002E-2</v>
      </c>
      <c r="E76" s="104"/>
      <c r="H76" s="103" t="s">
        <v>471</v>
      </c>
      <c r="I76" s="103">
        <v>3.41214</v>
      </c>
    </row>
    <row r="77" spans="1:22" x14ac:dyDescent="0.55000000000000004">
      <c r="C77" s="103" t="s">
        <v>498</v>
      </c>
      <c r="D77" s="105">
        <v>7.4209999999999998E-2</v>
      </c>
      <c r="E77" s="104"/>
      <c r="H77" s="103" t="s">
        <v>484</v>
      </c>
      <c r="I77" s="103">
        <v>3412.14</v>
      </c>
    </row>
    <row r="78" spans="1:22" x14ac:dyDescent="0.55000000000000004">
      <c r="C78" s="103" t="s">
        <v>474</v>
      </c>
      <c r="D78" s="105">
        <v>6.6400000000000001E-2</v>
      </c>
      <c r="E78" s="104"/>
      <c r="H78" s="103" t="s">
        <v>485</v>
      </c>
      <c r="I78" s="103">
        <v>1.194</v>
      </c>
    </row>
    <row r="79" spans="1:22" x14ac:dyDescent="0.55000000000000004">
      <c r="C79" s="103" t="s">
        <v>473</v>
      </c>
      <c r="D79" s="105">
        <v>5.2700000000000004E-2</v>
      </c>
      <c r="E79" s="104"/>
      <c r="H79" s="103" t="s">
        <v>486</v>
      </c>
      <c r="I79" s="103">
        <v>1194</v>
      </c>
    </row>
    <row r="80" spans="1:22" x14ac:dyDescent="0.55000000000000004">
      <c r="C80" s="103" t="s">
        <v>468</v>
      </c>
      <c r="D80" s="105">
        <v>7.3889999999999997E-2</v>
      </c>
      <c r="E80" s="104"/>
      <c r="H80" s="103" t="s">
        <v>487</v>
      </c>
      <c r="I80" s="103">
        <v>1194000</v>
      </c>
    </row>
    <row r="81" spans="3:9" x14ac:dyDescent="0.55000000000000004">
      <c r="C81" s="103" t="s">
        <v>467</v>
      </c>
      <c r="D81" s="105">
        <v>4.931E-2</v>
      </c>
      <c r="E81" s="104"/>
      <c r="H81" s="103" t="s">
        <v>472</v>
      </c>
      <c r="I81" s="103">
        <v>100</v>
      </c>
    </row>
    <row r="82" spans="3:9" x14ac:dyDescent="0.55000000000000004">
      <c r="H82" s="103" t="s">
        <v>488</v>
      </c>
      <c r="I82" s="103">
        <v>2.6320000000000001</v>
      </c>
    </row>
    <row r="83" spans="3:9" x14ac:dyDescent="0.55000000000000004">
      <c r="H83" s="103" t="s">
        <v>466</v>
      </c>
      <c r="I83" s="103">
        <v>17480</v>
      </c>
    </row>
    <row r="84" spans="3:9" x14ac:dyDescent="0.55000000000000004">
      <c r="H84" s="103" t="s">
        <v>489</v>
      </c>
      <c r="I84" s="103">
        <v>12</v>
      </c>
    </row>
    <row r="85" spans="3:9" x14ac:dyDescent="0.55000000000000004">
      <c r="H85" s="103" t="s">
        <v>490</v>
      </c>
      <c r="I85" s="103">
        <v>1.026</v>
      </c>
    </row>
    <row r="86" spans="3:9" x14ac:dyDescent="0.55000000000000004">
      <c r="H86" s="103" t="s">
        <v>491</v>
      </c>
      <c r="I86" s="103">
        <v>102.6</v>
      </c>
    </row>
    <row r="87" spans="3:9" x14ac:dyDescent="0.55000000000000004">
      <c r="H87" s="103" t="s">
        <v>492</v>
      </c>
      <c r="I87" s="103">
        <v>1026</v>
      </c>
    </row>
    <row r="88" spans="3:9" x14ac:dyDescent="0.55000000000000004">
      <c r="H88" s="103" t="s">
        <v>469</v>
      </c>
      <c r="I88" s="103">
        <v>36.302999999999997</v>
      </c>
    </row>
  </sheetData>
  <sortState xmlns:xlrd2="http://schemas.microsoft.com/office/spreadsheetml/2017/richdata2" ref="E2:E11">
    <sortCondition ref="E2:E11"/>
  </sortState>
  <mergeCells count="29">
    <mergeCell ref="Q24:Q26"/>
    <mergeCell ref="A20:C23"/>
    <mergeCell ref="E20:G23"/>
    <mergeCell ref="H20:M20"/>
    <mergeCell ref="J24:J26"/>
    <mergeCell ref="K24:K26"/>
    <mergeCell ref="L24:L26"/>
    <mergeCell ref="N20:O23"/>
    <mergeCell ref="P20:Q23"/>
    <mergeCell ref="I24:I26"/>
    <mergeCell ref="F24:F26"/>
    <mergeCell ref="G24:G26"/>
    <mergeCell ref="H24:H26"/>
    <mergeCell ref="R24:R26"/>
    <mergeCell ref="R20:V23"/>
    <mergeCell ref="H21:M22"/>
    <mergeCell ref="A24:A26"/>
    <mergeCell ref="B24:B26"/>
    <mergeCell ref="C24:C26"/>
    <mergeCell ref="D24:D26"/>
    <mergeCell ref="E24:E26"/>
    <mergeCell ref="S24:S26"/>
    <mergeCell ref="T24:T26"/>
    <mergeCell ref="U24:U26"/>
    <mergeCell ref="V24:V26"/>
    <mergeCell ref="M24:M26"/>
    <mergeCell ref="N24:N26"/>
    <mergeCell ref="O24:O26"/>
    <mergeCell ref="P24:P26"/>
  </mergeCells>
  <dataValidations count="1">
    <dataValidation allowBlank="1" showErrorMessage="1" sqref="A27:D66" xr:uid="{00000000-0002-0000-0200-000000000000}"/>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AA55"/>
  <sheetViews>
    <sheetView zoomScaleNormal="100" workbookViewId="0">
      <selection activeCell="D25" sqref="D25"/>
    </sheetView>
  </sheetViews>
  <sheetFormatPr defaultColWidth="8.89453125" defaultRowHeight="12.6" x14ac:dyDescent="0.55000000000000004"/>
  <cols>
    <col min="1" max="1" width="8.89453125" style="21"/>
    <col min="2" max="2" width="4.1015625" style="23" customWidth="1"/>
    <col min="3" max="3" width="66.89453125" style="23" customWidth="1"/>
    <col min="4" max="4" width="18.89453125" style="24" customWidth="1"/>
    <col min="5" max="5" width="18.89453125" style="25" customWidth="1"/>
    <col min="6" max="6" width="71.89453125" style="26" customWidth="1"/>
    <col min="7" max="27" width="8.89453125" style="21"/>
    <col min="28" max="31" width="8.89453125" style="23"/>
    <col min="32" max="32" width="26.1015625" style="23" customWidth="1"/>
    <col min="33" max="34" width="8.89453125" style="23"/>
    <col min="35" max="35" width="16.89453125" style="23" customWidth="1"/>
    <col min="36" max="39" width="8.89453125" style="23"/>
    <col min="40" max="40" width="10.1015625" style="23" customWidth="1"/>
    <col min="41" max="41" width="22.41796875" style="23" customWidth="1"/>
    <col min="42" max="42" width="8.89453125" style="23"/>
    <col min="43" max="43" width="21" style="23" customWidth="1"/>
    <col min="44" max="44" width="8.89453125" style="23"/>
    <col min="45" max="46" width="10.1015625" style="23" customWidth="1"/>
    <col min="47" max="47" width="10.41796875" style="23" customWidth="1"/>
    <col min="48" max="48" width="8.89453125" style="23"/>
    <col min="49" max="49" width="9.89453125" style="23" customWidth="1"/>
    <col min="50" max="16384" width="8.89453125" style="23"/>
  </cols>
  <sheetData>
    <row r="1" spans="2:6" ht="43.5" customHeight="1" thickBot="1" x14ac:dyDescent="0.6">
      <c r="B1" s="33" t="s">
        <v>239</v>
      </c>
      <c r="C1" s="28"/>
      <c r="D1" s="29"/>
      <c r="E1" s="28"/>
      <c r="F1" s="32"/>
    </row>
    <row r="2" spans="2:6" x14ac:dyDescent="0.55000000000000004">
      <c r="B2" s="71" t="s">
        <v>240</v>
      </c>
      <c r="C2" s="72"/>
      <c r="D2" s="72"/>
      <c r="E2" s="72"/>
      <c r="F2" s="73"/>
    </row>
    <row r="3" spans="2:6" ht="15.6" customHeight="1" x14ac:dyDescent="0.55000000000000004">
      <c r="B3" s="74"/>
      <c r="C3" s="75" t="s">
        <v>241</v>
      </c>
      <c r="D3" s="75" t="s">
        <v>242</v>
      </c>
      <c r="E3" s="75"/>
      <c r="F3" s="76" t="s">
        <v>243</v>
      </c>
    </row>
    <row r="4" spans="2:6" x14ac:dyDescent="0.55000000000000004">
      <c r="B4" s="74"/>
      <c r="C4" s="75" t="s">
        <v>244</v>
      </c>
      <c r="D4" s="75" t="s">
        <v>242</v>
      </c>
      <c r="E4" s="75"/>
      <c r="F4" s="77"/>
    </row>
    <row r="5" spans="2:6" x14ac:dyDescent="0.55000000000000004">
      <c r="B5" s="74"/>
      <c r="C5" s="75" t="s">
        <v>245</v>
      </c>
      <c r="D5" s="75"/>
      <c r="E5" s="75"/>
      <c r="F5" s="78" t="s">
        <v>246</v>
      </c>
    </row>
    <row r="6" spans="2:6" x14ac:dyDescent="0.55000000000000004">
      <c r="B6" s="74"/>
      <c r="C6" s="75" t="s">
        <v>247</v>
      </c>
      <c r="D6" s="75"/>
      <c r="E6" s="75"/>
      <c r="F6" s="77"/>
    </row>
    <row r="7" spans="2:6" x14ac:dyDescent="0.55000000000000004">
      <c r="B7" s="74"/>
      <c r="C7" s="75" t="s">
        <v>248</v>
      </c>
      <c r="D7" s="75"/>
      <c r="E7" s="75"/>
      <c r="F7" s="77"/>
    </row>
    <row r="8" spans="2:6" x14ac:dyDescent="0.55000000000000004">
      <c r="B8" s="74"/>
      <c r="C8" s="75" t="s">
        <v>249</v>
      </c>
      <c r="D8" s="75"/>
      <c r="E8" s="75"/>
      <c r="F8" s="77"/>
    </row>
    <row r="9" spans="2:6" x14ac:dyDescent="0.55000000000000004">
      <c r="B9" s="74"/>
      <c r="C9" s="75" t="s">
        <v>250</v>
      </c>
      <c r="D9" s="75"/>
      <c r="E9" s="75"/>
      <c r="F9" s="77"/>
    </row>
    <row r="10" spans="2:6" x14ac:dyDescent="0.55000000000000004">
      <c r="B10" s="74"/>
      <c r="C10" s="75" t="s">
        <v>73</v>
      </c>
      <c r="D10" s="79" t="s">
        <v>251</v>
      </c>
      <c r="E10" s="79"/>
      <c r="F10" s="77"/>
    </row>
    <row r="11" spans="2:6" x14ac:dyDescent="0.55000000000000004">
      <c r="B11" s="74"/>
      <c r="C11" s="75" t="s">
        <v>252</v>
      </c>
      <c r="D11" s="79" t="s">
        <v>251</v>
      </c>
      <c r="E11" s="79"/>
      <c r="F11" s="77"/>
    </row>
    <row r="12" spans="2:6" x14ac:dyDescent="0.55000000000000004">
      <c r="B12" s="74"/>
      <c r="C12" s="75" t="s">
        <v>253</v>
      </c>
      <c r="D12" s="79" t="s">
        <v>251</v>
      </c>
      <c r="E12" s="79"/>
      <c r="F12" s="77"/>
    </row>
    <row r="13" spans="2:6" x14ac:dyDescent="0.55000000000000004">
      <c r="B13" s="74"/>
      <c r="C13" s="75" t="s">
        <v>254</v>
      </c>
      <c r="D13" s="79" t="s">
        <v>255</v>
      </c>
      <c r="E13" s="79"/>
      <c r="F13" s="77"/>
    </row>
    <row r="14" spans="2:6" x14ac:dyDescent="0.55000000000000004">
      <c r="B14" s="74"/>
      <c r="C14" s="75" t="s">
        <v>256</v>
      </c>
      <c r="D14" s="79" t="s">
        <v>257</v>
      </c>
      <c r="E14" s="79"/>
      <c r="F14" s="77"/>
    </row>
    <row r="15" spans="2:6" x14ac:dyDescent="0.55000000000000004">
      <c r="B15" s="74"/>
      <c r="C15" s="75" t="s">
        <v>258</v>
      </c>
      <c r="D15" s="79" t="s">
        <v>257</v>
      </c>
      <c r="E15" s="79"/>
      <c r="F15" s="77"/>
    </row>
    <row r="16" spans="2:6" x14ac:dyDescent="0.55000000000000004">
      <c r="B16" s="74"/>
      <c r="C16" s="75" t="s">
        <v>259</v>
      </c>
      <c r="D16" s="79"/>
      <c r="E16" s="79"/>
      <c r="F16" s="77"/>
    </row>
    <row r="17" spans="2:6" x14ac:dyDescent="0.55000000000000004">
      <c r="B17" s="74"/>
      <c r="C17" s="75" t="s">
        <v>260</v>
      </c>
      <c r="D17" s="79" t="s">
        <v>261</v>
      </c>
      <c r="E17" s="79"/>
      <c r="F17" s="77"/>
    </row>
    <row r="18" spans="2:6" x14ac:dyDescent="0.55000000000000004">
      <c r="B18" s="74"/>
      <c r="C18" s="75" t="s">
        <v>262</v>
      </c>
      <c r="D18" s="75"/>
      <c r="E18" s="75"/>
      <c r="F18" s="77"/>
    </row>
    <row r="19" spans="2:6" x14ac:dyDescent="0.55000000000000004">
      <c r="B19" s="74"/>
      <c r="C19" s="75" t="s">
        <v>263</v>
      </c>
      <c r="D19" s="75"/>
      <c r="E19" s="75"/>
      <c r="F19" s="77"/>
    </row>
    <row r="20" spans="2:6" x14ac:dyDescent="0.55000000000000004">
      <c r="B20" s="74"/>
      <c r="C20" s="75" t="s">
        <v>264</v>
      </c>
      <c r="D20" s="75"/>
      <c r="E20" s="75"/>
      <c r="F20" s="77"/>
    </row>
    <row r="21" spans="2:6" x14ac:dyDescent="0.55000000000000004">
      <c r="B21" s="74"/>
      <c r="C21" s="75" t="s">
        <v>265</v>
      </c>
      <c r="D21" s="75"/>
      <c r="E21" s="75"/>
      <c r="F21" s="77"/>
    </row>
    <row r="22" spans="2:6" x14ac:dyDescent="0.55000000000000004">
      <c r="B22" s="74"/>
      <c r="C22" s="75" t="s">
        <v>266</v>
      </c>
      <c r="D22" s="75"/>
      <c r="E22" s="75"/>
      <c r="F22" s="77"/>
    </row>
    <row r="23" spans="2:6" x14ac:dyDescent="0.55000000000000004">
      <c r="B23" s="74"/>
      <c r="C23" s="75" t="s">
        <v>267</v>
      </c>
      <c r="D23" s="75"/>
      <c r="E23" s="75"/>
      <c r="F23" s="77"/>
    </row>
    <row r="24" spans="2:6" x14ac:dyDescent="0.55000000000000004">
      <c r="B24" s="74"/>
      <c r="C24" s="75" t="s">
        <v>268</v>
      </c>
      <c r="D24" s="75"/>
      <c r="E24" s="75"/>
      <c r="F24" s="77"/>
    </row>
    <row r="25" spans="2:6" x14ac:dyDescent="0.55000000000000004">
      <c r="B25" s="30"/>
      <c r="C25" s="28"/>
      <c r="D25" s="28"/>
      <c r="E25" s="28"/>
      <c r="F25" s="31"/>
    </row>
    <row r="26" spans="2:6" x14ac:dyDescent="0.55000000000000004">
      <c r="B26" s="80" t="s">
        <v>269</v>
      </c>
      <c r="C26" s="81"/>
      <c r="D26" s="81"/>
      <c r="E26" s="81"/>
      <c r="F26" s="82"/>
    </row>
    <row r="27" spans="2:6" x14ac:dyDescent="0.55000000000000004">
      <c r="B27" s="83"/>
      <c r="C27" s="81" t="s">
        <v>270</v>
      </c>
      <c r="D27" s="81"/>
      <c r="E27" s="81"/>
      <c r="F27" s="82"/>
    </row>
    <row r="28" spans="2:6" x14ac:dyDescent="0.55000000000000004">
      <c r="B28" s="83"/>
      <c r="C28" s="81" t="s">
        <v>271</v>
      </c>
      <c r="D28" s="81"/>
      <c r="E28" s="81"/>
      <c r="F28" s="82"/>
    </row>
    <row r="29" spans="2:6" x14ac:dyDescent="0.55000000000000004">
      <c r="B29" s="83"/>
      <c r="C29" s="81" t="s">
        <v>272</v>
      </c>
      <c r="D29" s="81"/>
      <c r="E29" s="81"/>
      <c r="F29" s="82"/>
    </row>
    <row r="30" spans="2:6" x14ac:dyDescent="0.55000000000000004">
      <c r="B30" s="83"/>
      <c r="C30" s="81" t="s">
        <v>273</v>
      </c>
      <c r="D30" s="81"/>
      <c r="E30" s="81"/>
      <c r="F30" s="82"/>
    </row>
    <row r="31" spans="2:6" x14ac:dyDescent="0.55000000000000004">
      <c r="B31" s="83"/>
      <c r="C31" s="81" t="s">
        <v>274</v>
      </c>
      <c r="D31" s="81"/>
      <c r="E31" s="81"/>
      <c r="F31" s="82"/>
    </row>
    <row r="32" spans="2:6" x14ac:dyDescent="0.55000000000000004">
      <c r="B32" s="83"/>
      <c r="C32" s="81" t="s">
        <v>275</v>
      </c>
      <c r="D32" s="81"/>
      <c r="E32" s="81"/>
      <c r="F32" s="82"/>
    </row>
    <row r="33" spans="2:6" x14ac:dyDescent="0.55000000000000004">
      <c r="B33" s="83"/>
      <c r="C33" s="81" t="s">
        <v>276</v>
      </c>
      <c r="D33" s="81"/>
      <c r="E33" s="81"/>
      <c r="F33" s="82"/>
    </row>
    <row r="34" spans="2:6" ht="12.9" thickBot="1" x14ac:dyDescent="0.6">
      <c r="B34" s="84"/>
      <c r="C34" s="85" t="s">
        <v>277</v>
      </c>
      <c r="D34" s="85"/>
      <c r="E34" s="85"/>
      <c r="F34" s="86"/>
    </row>
    <row r="35" spans="2:6" x14ac:dyDescent="0.55000000000000004">
      <c r="B35" s="21"/>
      <c r="C35" s="34"/>
      <c r="D35" s="34"/>
      <c r="E35" s="34"/>
      <c r="F35" s="22"/>
    </row>
    <row r="36" spans="2:6" x14ac:dyDescent="0.55000000000000004">
      <c r="B36" s="21"/>
      <c r="C36" s="21"/>
      <c r="D36" s="21"/>
      <c r="E36" s="21"/>
      <c r="F36" s="22"/>
    </row>
    <row r="37" spans="2:6" x14ac:dyDescent="0.55000000000000004">
      <c r="B37" s="21"/>
      <c r="C37" s="21"/>
      <c r="D37" s="21"/>
      <c r="E37" s="21"/>
      <c r="F37" s="22"/>
    </row>
    <row r="38" spans="2:6" x14ac:dyDescent="0.55000000000000004">
      <c r="B38" s="21"/>
      <c r="C38" s="21"/>
      <c r="D38" s="21"/>
      <c r="E38" s="21"/>
      <c r="F38" s="22"/>
    </row>
    <row r="39" spans="2:6" x14ac:dyDescent="0.55000000000000004">
      <c r="B39" s="21"/>
      <c r="C39" s="21"/>
      <c r="D39" s="21"/>
      <c r="E39" s="21"/>
      <c r="F39" s="22"/>
    </row>
    <row r="40" spans="2:6" x14ac:dyDescent="0.55000000000000004">
      <c r="B40" s="21"/>
      <c r="C40" s="21"/>
      <c r="D40" s="21"/>
      <c r="E40" s="21"/>
      <c r="F40" s="22"/>
    </row>
    <row r="41" spans="2:6" x14ac:dyDescent="0.55000000000000004">
      <c r="B41" s="21"/>
      <c r="C41" s="21"/>
      <c r="D41" s="21"/>
      <c r="E41" s="21"/>
      <c r="F41" s="22"/>
    </row>
    <row r="42" spans="2:6" x14ac:dyDescent="0.55000000000000004">
      <c r="B42" s="21"/>
      <c r="C42" s="21"/>
      <c r="D42" s="21"/>
      <c r="E42" s="21"/>
      <c r="F42" s="22"/>
    </row>
    <row r="43" spans="2:6" x14ac:dyDescent="0.55000000000000004">
      <c r="B43" s="21"/>
      <c r="C43" s="21"/>
      <c r="D43" s="21"/>
      <c r="E43" s="21"/>
      <c r="F43" s="22"/>
    </row>
    <row r="44" spans="2:6" x14ac:dyDescent="0.55000000000000004">
      <c r="D44" s="23"/>
      <c r="E44" s="23"/>
    </row>
    <row r="45" spans="2:6" x14ac:dyDescent="0.55000000000000004">
      <c r="D45" s="23"/>
      <c r="E45" s="23"/>
    </row>
    <row r="46" spans="2:6" x14ac:dyDescent="0.55000000000000004">
      <c r="D46" s="23"/>
      <c r="E46" s="23"/>
    </row>
    <row r="47" spans="2:6" x14ac:dyDescent="0.55000000000000004">
      <c r="D47" s="23"/>
      <c r="E47" s="23"/>
    </row>
    <row r="48" spans="2:6" x14ac:dyDescent="0.55000000000000004">
      <c r="D48" s="23"/>
      <c r="E48" s="23"/>
    </row>
    <row r="49" spans="4:5" x14ac:dyDescent="0.55000000000000004">
      <c r="D49" s="23"/>
      <c r="E49" s="23"/>
    </row>
    <row r="50" spans="4:5" x14ac:dyDescent="0.55000000000000004">
      <c r="D50" s="23"/>
      <c r="E50" s="23"/>
    </row>
    <row r="51" spans="4:5" x14ac:dyDescent="0.55000000000000004">
      <c r="D51" s="23"/>
      <c r="E51" s="23"/>
    </row>
    <row r="52" spans="4:5" x14ac:dyDescent="0.55000000000000004">
      <c r="D52" s="23"/>
      <c r="E52" s="23"/>
    </row>
    <row r="53" spans="4:5" x14ac:dyDescent="0.55000000000000004">
      <c r="D53" s="23"/>
      <c r="E53" s="23"/>
    </row>
    <row r="54" spans="4:5" x14ac:dyDescent="0.55000000000000004">
      <c r="D54" s="23"/>
    </row>
    <row r="55" spans="4:5" x14ac:dyDescent="0.55000000000000004">
      <c r="D55" s="25"/>
    </row>
  </sheetData>
  <hyperlinks>
    <hyperlink ref="F3" r:id="rId1" xr:uid="{00000000-0004-0000-0300-000000000000}"/>
  </hyperlinks>
  <pageMargins left="0.7" right="0.7" top="0.75" bottom="0.75" header="0.3" footer="0.3"/>
  <pageSetup scale="59" fitToHeight="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01D3962F46234EB88D25C2B0F21D9A" ma:contentTypeVersion="16" ma:contentTypeDescription="Create a new document." ma:contentTypeScope="" ma:versionID="239b0c755392ad70b1ec7d8dc22d862d">
  <xsd:schema xmlns:xsd="http://www.w3.org/2001/XMLSchema" xmlns:xs="http://www.w3.org/2001/XMLSchema" xmlns:p="http://schemas.microsoft.com/office/2006/metadata/properties" xmlns:ns2="3243a19b-ccf8-4e49-8aa5-5f27bbc65289" xmlns:ns3="03e72efb-060d-49a2-84d8-9bd43d0e3fa3" targetNamespace="http://schemas.microsoft.com/office/2006/metadata/properties" ma:root="true" ma:fieldsID="4d8540c0f9e8b4ebcc456146e951b143" ns2:_="" ns3:_="">
    <xsd:import namespace="3243a19b-ccf8-4e49-8aa5-5f27bbc65289"/>
    <xsd:import namespace="03e72efb-060d-49a2-84d8-9bd43d0e3fa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43a19b-ccf8-4e49-8aa5-5f27bbc652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0942bf1-3a36-493a-84fa-80b52bd97e3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3e72efb-060d-49a2-84d8-9bd43d0e3fa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f3cbcbb-890b-41ab-be69-2751fede923c}" ma:internalName="TaxCatchAll" ma:showField="CatchAllData" ma:web="03e72efb-060d-49a2-84d8-9bd43d0e3f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3e72efb-060d-49a2-84d8-9bd43d0e3fa3" xsi:nil="true"/>
    <lcf76f155ced4ddcb4097134ff3c332f xmlns="3243a19b-ccf8-4e49-8aa5-5f27bbc65289">
      <Terms xmlns="http://schemas.microsoft.com/office/infopath/2007/PartnerControls"/>
    </lcf76f155ced4ddcb4097134ff3c332f>
    <SharedWithUsers xmlns="03e72efb-060d-49a2-84d8-9bd43d0e3fa3">
      <UserInfo>
        <DisplayName/>
        <AccountId xsi:nil="true"/>
        <AccountType/>
      </UserInfo>
    </SharedWithUsers>
  </documentManagement>
</p:properties>
</file>

<file path=customXml/itemProps1.xml><?xml version="1.0" encoding="utf-8"?>
<ds:datastoreItem xmlns:ds="http://schemas.openxmlformats.org/officeDocument/2006/customXml" ds:itemID="{E3C6B0F2-77A0-433C-8696-F160DCD78E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43a19b-ccf8-4e49-8aa5-5f27bbc65289"/>
    <ds:schemaRef ds:uri="03e72efb-060d-49a2-84d8-9bd43d0e3f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026BAE-F3EA-47F4-AB13-C05030007C76}">
  <ds:schemaRefs>
    <ds:schemaRef ds:uri="http://schemas.microsoft.com/sharepoint/v3/contenttype/forms"/>
  </ds:schemaRefs>
</ds:datastoreItem>
</file>

<file path=customXml/itemProps3.xml><?xml version="1.0" encoding="utf-8"?>
<ds:datastoreItem xmlns:ds="http://schemas.openxmlformats.org/officeDocument/2006/customXml" ds:itemID="{805476D8-9244-4E10-8D94-1D476604C947}">
  <ds:schemaRefs>
    <ds:schemaRef ds:uri="3243a19b-ccf8-4e49-8aa5-5f27bbc65289"/>
    <ds:schemaRef ds:uri="http://schemas.microsoft.com/office/2006/metadata/properties"/>
    <ds:schemaRef ds:uri="http://purl.org/dc/elements/1.1/"/>
    <ds:schemaRef ds:uri="http://schemas.microsoft.com/office/2006/documentManagement/types"/>
    <ds:schemaRef ds:uri="http://www.w3.org/XML/1998/namespace"/>
    <ds:schemaRef ds:uri="03e72efb-060d-49a2-84d8-9bd43d0e3fa3"/>
    <ds:schemaRef ds:uri="http://schemas.openxmlformats.org/package/2006/metadata/core-properties"/>
    <ds:schemaRef ds:uri="http://purl.org/dc/dcmitype/"/>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Common Application</vt:lpstr>
      <vt:lpstr>Dropdowns</vt:lpstr>
      <vt:lpstr>Future phase</vt:lpstr>
      <vt:lpstr>Area_Building</vt:lpstr>
      <vt:lpstr>Conversion_to_kBtu_Options</vt:lpstr>
      <vt:lpstr>Conversion_to_kBtu_Table</vt:lpstr>
      <vt:lpstr>Embodied_Carbon_Total</vt:lpstr>
      <vt:lpstr>Energy_Consumption_Annual_Total</vt:lpstr>
      <vt:lpstr>Energy_Production_Annual_Total</vt:lpstr>
      <vt:lpstr>Fuel_Source_Carbon_Headers</vt:lpstr>
      <vt:lpstr>Fuel_Source_Carbon_Table</vt:lpstr>
      <vt:lpstr>Operational_Carbon_Annual_Total</vt:lpstr>
      <vt:lpstr>'Future phase'!Print_Area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Helena Zambrano</dc:creator>
  <cp:keywords/>
  <dc:description/>
  <cp:lastModifiedBy>Will Carlson</cp:lastModifiedBy>
  <cp:revision/>
  <cp:lastPrinted>2024-01-23T13:57:49Z</cp:lastPrinted>
  <dcterms:created xsi:type="dcterms:W3CDTF">2006-09-16T00:00:00Z</dcterms:created>
  <dcterms:modified xsi:type="dcterms:W3CDTF">2026-06-09T18:37:57Z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0x010100F701D3962F46234EB88D25C2B0F21D9A</vt:lpwstr>
  </property>
  <property fmtid="{D5CDD505-2E9C-101B-9397-08002B2CF9AE}" pid="3" name="MediaServiceImageTags">
    <vt:lpwstr/>
  </property>
</Properties>
</file>